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TERCER TRIMESTRE 2019\LDF 30092019 PRESENTADOS\"/>
    </mc:Choice>
  </mc:AlternateContent>
  <xr:revisionPtr revIDLastSave="0" documentId="13_ncr:1_{F354C4D3-6F9D-44DD-B63C-53B35D5965A9}" xr6:coauthVersionLast="45" xr6:coauthVersionMax="45" xr10:uidLastSave="{00000000-0000-0000-0000-000000000000}"/>
  <bookViews>
    <workbookView xWindow="2250" yWindow="195" windowWidth="15000" windowHeight="10725" xr2:uid="{00000000-000D-0000-FFFF-FFFF00000000}"/>
  </bookViews>
  <sheets>
    <sheet name="Analítico de Ingresos " sheetId="1" r:id="rId1"/>
    <sheet name="BExRepositorySheet" sheetId="3" state="veryHidden" r:id="rId2"/>
    <sheet name="fuente1" sheetId="2" state="hidden" r:id="rId3"/>
  </sheets>
  <externalReferences>
    <externalReference r:id="rId4"/>
  </externalReferences>
  <definedNames>
    <definedName name="_xlnm.Print_Titles" localSheetId="0">'Analítico de Ingresos '!$3:$10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5" i="2" l="1"/>
  <c r="C65" i="2"/>
  <c r="F64" i="2"/>
  <c r="B64" i="2"/>
  <c r="E63" i="2"/>
  <c r="A63" i="2"/>
  <c r="D62" i="2"/>
  <c r="G61" i="2"/>
  <c r="C61" i="2"/>
  <c r="F60" i="2"/>
  <c r="B60" i="2"/>
  <c r="E59" i="2"/>
  <c r="A59" i="2"/>
  <c r="D58" i="2"/>
  <c r="G57" i="2"/>
  <c r="C57" i="2"/>
  <c r="F56" i="2"/>
  <c r="B56" i="2"/>
  <c r="E55" i="2"/>
  <c r="A55" i="2"/>
  <c r="D54" i="2"/>
  <c r="G53" i="2"/>
  <c r="C53" i="2"/>
  <c r="F52" i="2"/>
  <c r="B52" i="2"/>
  <c r="E51" i="2"/>
  <c r="A51" i="2"/>
  <c r="D50" i="2"/>
  <c r="G49" i="2"/>
  <c r="C49" i="2"/>
  <c r="F48" i="2"/>
  <c r="B48" i="2"/>
  <c r="E47" i="2"/>
  <c r="A47" i="2"/>
  <c r="D46" i="2"/>
  <c r="G45" i="2"/>
  <c r="C45" i="2"/>
  <c r="F44" i="2"/>
  <c r="B44" i="2"/>
  <c r="E43" i="2"/>
  <c r="A43" i="2"/>
  <c r="D42" i="2"/>
  <c r="G41" i="2"/>
  <c r="C41" i="2"/>
  <c r="F40" i="2"/>
  <c r="B40" i="2"/>
  <c r="E39" i="2"/>
  <c r="A39" i="2"/>
  <c r="D38" i="2"/>
  <c r="G37" i="2"/>
  <c r="C37" i="2"/>
  <c r="F36" i="2"/>
  <c r="B36" i="2"/>
  <c r="E35" i="2"/>
  <c r="A35" i="2"/>
  <c r="D34" i="2"/>
  <c r="G33" i="2"/>
  <c r="C33" i="2"/>
  <c r="F32" i="2"/>
  <c r="B32" i="2"/>
  <c r="E31" i="2"/>
  <c r="A31" i="2"/>
  <c r="D30" i="2"/>
  <c r="G29" i="2"/>
  <c r="C29" i="2"/>
  <c r="F28" i="2"/>
  <c r="B28" i="2"/>
  <c r="E27" i="2"/>
  <c r="A27" i="2"/>
  <c r="D26" i="2"/>
  <c r="G25" i="2"/>
  <c r="C25" i="2"/>
  <c r="F24" i="2"/>
  <c r="B24" i="2"/>
  <c r="E23" i="2"/>
  <c r="A23" i="2"/>
  <c r="D22" i="2"/>
  <c r="G21" i="2"/>
  <c r="C21" i="2"/>
  <c r="F20" i="2"/>
  <c r="B20" i="2"/>
  <c r="E19" i="2"/>
  <c r="A19" i="2"/>
  <c r="D18" i="2"/>
  <c r="G17" i="2"/>
  <c r="C17" i="2"/>
  <c r="F16" i="2"/>
  <c r="B16" i="2"/>
  <c r="E15" i="2"/>
  <c r="A15" i="2"/>
  <c r="D14" i="2"/>
  <c r="G13" i="2"/>
  <c r="C13" i="2"/>
  <c r="F12" i="2"/>
  <c r="B12" i="2"/>
  <c r="E11" i="2"/>
  <c r="A11" i="2"/>
  <c r="D10" i="2"/>
  <c r="G9" i="2"/>
  <c r="C9" i="2"/>
  <c r="F8" i="2"/>
  <c r="B8" i="2"/>
  <c r="E7" i="2"/>
  <c r="A7" i="2"/>
  <c r="D6" i="2"/>
  <c r="G5" i="2"/>
  <c r="C5" i="2"/>
  <c r="F4" i="2"/>
  <c r="B4" i="2"/>
  <c r="E3" i="2"/>
  <c r="A3" i="2"/>
  <c r="D2" i="2"/>
  <c r="B5" i="2"/>
  <c r="A4" i="2"/>
  <c r="G2" i="2"/>
  <c r="G64" i="2"/>
  <c r="B63" i="2"/>
  <c r="A62" i="2"/>
  <c r="G60" i="2"/>
  <c r="F59" i="2"/>
  <c r="E58" i="2"/>
  <c r="G56" i="2"/>
  <c r="F55" i="2"/>
  <c r="A54" i="2"/>
  <c r="C52" i="2"/>
  <c r="B51" i="2"/>
  <c r="D49" i="2"/>
  <c r="F65" i="2"/>
  <c r="B65" i="2"/>
  <c r="E64" i="2"/>
  <c r="A64" i="2"/>
  <c r="D63" i="2"/>
  <c r="G62" i="2"/>
  <c r="C62" i="2"/>
  <c r="F61" i="2"/>
  <c r="B61" i="2"/>
  <c r="E60" i="2"/>
  <c r="A60" i="2"/>
  <c r="D59" i="2"/>
  <c r="G58" i="2"/>
  <c r="C58" i="2"/>
  <c r="F57" i="2"/>
  <c r="B57" i="2"/>
  <c r="E56" i="2"/>
  <c r="A56" i="2"/>
  <c r="D55" i="2"/>
  <c r="G54" i="2"/>
  <c r="C54" i="2"/>
  <c r="F53" i="2"/>
  <c r="B53" i="2"/>
  <c r="E52" i="2"/>
  <c r="A52" i="2"/>
  <c r="D51" i="2"/>
  <c r="G50" i="2"/>
  <c r="C50" i="2"/>
  <c r="F49" i="2"/>
  <c r="B49" i="2"/>
  <c r="E48" i="2"/>
  <c r="A48" i="2"/>
  <c r="D47" i="2"/>
  <c r="G46" i="2"/>
  <c r="C46" i="2"/>
  <c r="F45" i="2"/>
  <c r="B45" i="2"/>
  <c r="E44" i="2"/>
  <c r="A44" i="2"/>
  <c r="D43" i="2"/>
  <c r="G42" i="2"/>
  <c r="C42" i="2"/>
  <c r="F41" i="2"/>
  <c r="B41" i="2"/>
  <c r="E40" i="2"/>
  <c r="A40" i="2"/>
  <c r="D39" i="2"/>
  <c r="G38" i="2"/>
  <c r="C38" i="2"/>
  <c r="F37" i="2"/>
  <c r="B37" i="2"/>
  <c r="E36" i="2"/>
  <c r="A36" i="2"/>
  <c r="D35" i="2"/>
  <c r="G34" i="2"/>
  <c r="C34" i="2"/>
  <c r="F33" i="2"/>
  <c r="B33" i="2"/>
  <c r="E32" i="2"/>
  <c r="A32" i="2"/>
  <c r="D31" i="2"/>
  <c r="G30" i="2"/>
  <c r="C30" i="2"/>
  <c r="F29" i="2"/>
  <c r="B29" i="2"/>
  <c r="E28" i="2"/>
  <c r="A28" i="2"/>
  <c r="D27" i="2"/>
  <c r="G26" i="2"/>
  <c r="C26" i="2"/>
  <c r="F25" i="2"/>
  <c r="B25" i="2"/>
  <c r="E24" i="2"/>
  <c r="A24" i="2"/>
  <c r="D23" i="2"/>
  <c r="G22" i="2"/>
  <c r="C22" i="2"/>
  <c r="F21" i="2"/>
  <c r="B21" i="2"/>
  <c r="E20" i="2"/>
  <c r="A20" i="2"/>
  <c r="D19" i="2"/>
  <c r="G18" i="2"/>
  <c r="C18" i="2"/>
  <c r="F17" i="2"/>
  <c r="B17" i="2"/>
  <c r="E16" i="2"/>
  <c r="A16" i="2"/>
  <c r="D15" i="2"/>
  <c r="G14" i="2"/>
  <c r="C14" i="2"/>
  <c r="F13" i="2"/>
  <c r="B13" i="2"/>
  <c r="E12" i="2"/>
  <c r="A12" i="2"/>
  <c r="D11" i="2"/>
  <c r="G10" i="2"/>
  <c r="C10" i="2"/>
  <c r="F9" i="2"/>
  <c r="B9" i="2"/>
  <c r="E8" i="2"/>
  <c r="A8" i="2"/>
  <c r="D7" i="2"/>
  <c r="G6" i="2"/>
  <c r="C6" i="2"/>
  <c r="F5" i="2"/>
  <c r="E4" i="2"/>
  <c r="D3" i="2"/>
  <c r="C2" i="2"/>
  <c r="C64" i="2"/>
  <c r="D57" i="2"/>
  <c r="B55" i="2"/>
  <c r="G52" i="2"/>
  <c r="E50" i="2"/>
  <c r="G48" i="2"/>
  <c r="E65" i="2"/>
  <c r="A65" i="2"/>
  <c r="D64" i="2"/>
  <c r="G63" i="2"/>
  <c r="C63" i="2"/>
  <c r="F62" i="2"/>
  <c r="B62" i="2"/>
  <c r="E61" i="2"/>
  <c r="A61" i="2"/>
  <c r="D60" i="2"/>
  <c r="G59" i="2"/>
  <c r="C59" i="2"/>
  <c r="F58" i="2"/>
  <c r="B58" i="2"/>
  <c r="E57" i="2"/>
  <c r="A57" i="2"/>
  <c r="D56" i="2"/>
  <c r="G55" i="2"/>
  <c r="C55" i="2"/>
  <c r="F54" i="2"/>
  <c r="B54" i="2"/>
  <c r="E53" i="2"/>
  <c r="A53" i="2"/>
  <c r="D52" i="2"/>
  <c r="G51" i="2"/>
  <c r="C51" i="2"/>
  <c r="F50" i="2"/>
  <c r="B50" i="2"/>
  <c r="E49" i="2"/>
  <c r="A49" i="2"/>
  <c r="D48" i="2"/>
  <c r="G47" i="2"/>
  <c r="C47" i="2"/>
  <c r="F46" i="2"/>
  <c r="B46" i="2"/>
  <c r="E45" i="2"/>
  <c r="A45" i="2"/>
  <c r="D44" i="2"/>
  <c r="G43" i="2"/>
  <c r="C43" i="2"/>
  <c r="F42" i="2"/>
  <c r="B42" i="2"/>
  <c r="E41" i="2"/>
  <c r="A41" i="2"/>
  <c r="D40" i="2"/>
  <c r="G39" i="2"/>
  <c r="C39" i="2"/>
  <c r="F38" i="2"/>
  <c r="B38" i="2"/>
  <c r="E37" i="2"/>
  <c r="A37" i="2"/>
  <c r="D36" i="2"/>
  <c r="G35" i="2"/>
  <c r="C35" i="2"/>
  <c r="F34" i="2"/>
  <c r="B34" i="2"/>
  <c r="E33" i="2"/>
  <c r="A33" i="2"/>
  <c r="D32" i="2"/>
  <c r="G31" i="2"/>
  <c r="C31" i="2"/>
  <c r="F30" i="2"/>
  <c r="B30" i="2"/>
  <c r="E29" i="2"/>
  <c r="A29" i="2"/>
  <c r="D28" i="2"/>
  <c r="G27" i="2"/>
  <c r="C27" i="2"/>
  <c r="F26" i="2"/>
  <c r="B26" i="2"/>
  <c r="E25" i="2"/>
  <c r="A25" i="2"/>
  <c r="D24" i="2"/>
  <c r="G23" i="2"/>
  <c r="C23" i="2"/>
  <c r="F22" i="2"/>
  <c r="B22" i="2"/>
  <c r="E21" i="2"/>
  <c r="A21" i="2"/>
  <c r="D20" i="2"/>
  <c r="G19" i="2"/>
  <c r="C19" i="2"/>
  <c r="F18" i="2"/>
  <c r="B18" i="2"/>
  <c r="E17" i="2"/>
  <c r="A17" i="2"/>
  <c r="D16" i="2"/>
  <c r="G15" i="2"/>
  <c r="C15" i="2"/>
  <c r="F14" i="2"/>
  <c r="B14" i="2"/>
  <c r="E13" i="2"/>
  <c r="A13" i="2"/>
  <c r="D12" i="2"/>
  <c r="G11" i="2"/>
  <c r="C11" i="2"/>
  <c r="F10" i="2"/>
  <c r="B10" i="2"/>
  <c r="E9" i="2"/>
  <c r="A9" i="2"/>
  <c r="D8" i="2"/>
  <c r="G7" i="2"/>
  <c r="C7" i="2"/>
  <c r="F6" i="2"/>
  <c r="B6" i="2"/>
  <c r="E5" i="2"/>
  <c r="A5" i="2"/>
  <c r="D4" i="2"/>
  <c r="G3" i="2"/>
  <c r="C3" i="2"/>
  <c r="F2" i="2"/>
  <c r="B2" i="2"/>
  <c r="D65" i="2"/>
  <c r="F63" i="2"/>
  <c r="E62" i="2"/>
  <c r="D61" i="2"/>
  <c r="C60" i="2"/>
  <c r="B59" i="2"/>
  <c r="A58" i="2"/>
  <c r="C56" i="2"/>
  <c r="E54" i="2"/>
  <c r="D53" i="2"/>
  <c r="F51" i="2"/>
  <c r="A50" i="2"/>
  <c r="C48" i="2"/>
  <c r="F47" i="2"/>
  <c r="D45" i="2"/>
  <c r="B43" i="2"/>
  <c r="G40" i="2"/>
  <c r="E38" i="2"/>
  <c r="C36" i="2"/>
  <c r="A34" i="2"/>
  <c r="F31" i="2"/>
  <c r="D29" i="2"/>
  <c r="B27" i="2"/>
  <c r="G24" i="2"/>
  <c r="E22" i="2"/>
  <c r="C20" i="2"/>
  <c r="A18" i="2"/>
  <c r="F15" i="2"/>
  <c r="D13" i="2"/>
  <c r="B11" i="2"/>
  <c r="G8" i="2"/>
  <c r="E6" i="2"/>
  <c r="C4" i="2"/>
  <c r="C44" i="2"/>
  <c r="F39" i="2"/>
  <c r="B35" i="2"/>
  <c r="E30" i="2"/>
  <c r="A26" i="2"/>
  <c r="D21" i="2"/>
  <c r="G16" i="2"/>
  <c r="C12" i="2"/>
  <c r="F7" i="2"/>
  <c r="B3" i="2"/>
  <c r="F43" i="2"/>
  <c r="B39" i="2"/>
  <c r="E34" i="2"/>
  <c r="A30" i="2"/>
  <c r="D25" i="2"/>
  <c r="G20" i="2"/>
  <c r="C16" i="2"/>
  <c r="F11" i="2"/>
  <c r="B7" i="2"/>
  <c r="G4" i="2"/>
  <c r="B47" i="2"/>
  <c r="G44" i="2"/>
  <c r="E42" i="2"/>
  <c r="C40" i="2"/>
  <c r="A38" i="2"/>
  <c r="F35" i="2"/>
  <c r="D33" i="2"/>
  <c r="B31" i="2"/>
  <c r="G28" i="2"/>
  <c r="E26" i="2"/>
  <c r="C24" i="2"/>
  <c r="A22" i="2"/>
  <c r="F19" i="2"/>
  <c r="D17" i="2"/>
  <c r="B15" i="2"/>
  <c r="G12" i="2"/>
  <c r="E10" i="2"/>
  <c r="C8" i="2"/>
  <c r="A6" i="2"/>
  <c r="F3" i="2"/>
  <c r="E46" i="2"/>
  <c r="A42" i="2"/>
  <c r="D37" i="2"/>
  <c r="G32" i="2"/>
  <c r="C28" i="2"/>
  <c r="F23" i="2"/>
  <c r="B19" i="2"/>
  <c r="E14" i="2"/>
  <c r="A10" i="2"/>
  <c r="D5" i="2"/>
  <c r="A46" i="2"/>
  <c r="D41" i="2"/>
  <c r="G36" i="2"/>
  <c r="C32" i="2"/>
  <c r="F27" i="2"/>
  <c r="B23" i="2"/>
  <c r="E18" i="2"/>
  <c r="A14" i="2"/>
  <c r="D9" i="2"/>
  <c r="E2" i="2"/>
</calcChain>
</file>

<file path=xl/sharedStrings.xml><?xml version="1.0" encoding="utf-8"?>
<sst xmlns="http://schemas.openxmlformats.org/spreadsheetml/2006/main" count="84" uniqueCount="84">
  <si>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</si>
  <si>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</si>
  <si>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</si>
  <si>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</si>
  <si>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</si>
  <si>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</si>
  <si>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</si>
  <si>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</si>
  <si>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</si>
  <si>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</si>
  <si>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</si>
  <si>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</si>
  <si>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</si>
  <si>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</si>
  <si>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</si>
  <si>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</si>
  <si>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</si>
  <si>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</si>
  <si>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</si>
  <si>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</si>
  <si>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</si>
  <si>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</si>
  <si>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</si>
  <si>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</si>
  <si>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</si>
  <si>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</si>
  <si>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</si>
  <si>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</si>
  <si>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</si>
  <si>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</si>
  <si>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</si>
  <si>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</si>
  <si>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</si>
  <si>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</si>
  <si>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</si>
  <si>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</si>
  <si>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</si>
  <si>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</si>
  <si>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</si>
  <si>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</si>
  <si>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</si>
  <si>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</si>
  <si>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</si>
  <si>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</si>
  <si>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</si>
  <si>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</si>
  <si>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</si>
  <si>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</si>
  <si>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</si>
  <si>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</si>
  <si>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</si>
  <si>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</si>
  <si>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</si>
  <si>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</si>
  <si>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</si>
  <si>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</si>
  <si>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</si>
  <si>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</si>
  <si>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</si>
  <si>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</si>
  <si>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</si>
  <si>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</si>
  <si>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</si>
  <si>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</si>
  <si>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</si>
  <si>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</si>
  <si>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</si>
  <si>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</si>
  <si>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</si>
  <si>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</si>
  <si>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</si>
  <si>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</si>
  <si>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</si>
  <si>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</si>
  <si>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</si>
  <si>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GOBIERNO DEL ESTADO DE MICHOACÁN DE OCAMPO</t>
  </si>
  <si>
    <t>29/10/2019</t>
  </si>
  <si>
    <t>001.2019..009.2019</t>
  </si>
  <si>
    <t>2019</t>
  </si>
  <si>
    <t>001</t>
  </si>
  <si>
    <t>009</t>
  </si>
  <si>
    <t>Enero</t>
  </si>
  <si>
    <t>Septiembre</t>
  </si>
  <si>
    <t>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</si>
</sst>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33" x14ac:knownFonts="1">
    <font>
      <sz val="10"/>
      <name val="Arial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8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29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4" fillId="8" borderId="0" applyNumberFormat="0" applyBorder="0" applyAlignment="0" applyProtection="0"/>
    <xf numFmtId="0" fontId="15" fillId="7" borderId="0" applyNumberFormat="0" applyBorder="0" applyAlignment="0" applyProtection="0"/>
    <xf numFmtId="0" fontId="13" fillId="7" borderId="15" applyNumberFormat="0" applyAlignment="0" applyProtection="0"/>
    <xf numFmtId="0" fontId="16" fillId="5" borderId="20" applyNumberFormat="0" applyAlignment="0" applyProtection="0"/>
    <xf numFmtId="0" fontId="8" fillId="5" borderId="15" applyNumberFormat="0" applyAlignment="0" applyProtection="0"/>
    <xf numFmtId="0" fontId="10" fillId="0" borderId="17" applyNumberFormat="0" applyFill="0" applyAlignment="0" applyProtection="0"/>
    <xf numFmtId="0" fontId="9" fillId="6" borderId="16" applyNumberFormat="0" applyAlignment="0" applyProtection="0"/>
    <xf numFmtId="0" fontId="26" fillId="0" borderId="0" applyNumberFormat="0" applyFill="0" applyBorder="0" applyAlignment="0" applyProtection="0"/>
    <xf numFmtId="0" fontId="6" fillId="9" borderId="19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6" applyNumberFormat="0" applyFill="0" applyAlignment="0" applyProtection="0"/>
    <xf numFmtId="4" fontId="17" fillId="10" borderId="21" applyNumberFormat="0" applyProtection="0">
      <alignment vertical="center"/>
    </xf>
    <xf numFmtId="4" fontId="18" fillId="10" borderId="21" applyNumberFormat="0" applyProtection="0">
      <alignment vertical="center"/>
    </xf>
    <xf numFmtId="4" fontId="17" fillId="10" borderId="21" applyNumberFormat="0" applyProtection="0">
      <alignment horizontal="left" vertical="center" indent="1"/>
    </xf>
    <xf numFmtId="0" fontId="17" fillId="10" borderId="21" applyNumberFormat="0" applyProtection="0">
      <alignment horizontal="left" vertical="top" indent="1"/>
    </xf>
    <xf numFmtId="4" fontId="17" fillId="11" borderId="0" applyNumberFormat="0" applyProtection="0">
      <alignment horizontal="left" vertical="center" indent="1"/>
    </xf>
    <xf numFmtId="4" fontId="19" fillId="12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6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8" borderId="21" applyNumberFormat="0" applyProtection="0">
      <alignment horizontal="right" vertical="center"/>
    </xf>
    <xf numFmtId="4" fontId="19" fillId="19" borderId="21" applyNumberFormat="0" applyProtection="0">
      <alignment horizontal="right" vertical="center"/>
    </xf>
    <xf numFmtId="4" fontId="19" fillId="20" borderId="21" applyNumberFormat="0" applyProtection="0">
      <alignment horizontal="right" vertical="center"/>
    </xf>
    <xf numFmtId="4" fontId="17" fillId="21" borderId="22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20" fillId="23" borderId="0" applyNumberFormat="0" applyProtection="0">
      <alignment horizontal="left" vertical="center" indent="1"/>
    </xf>
    <xf numFmtId="4" fontId="19" fillId="11" borderId="21" applyNumberFormat="0" applyProtection="0">
      <alignment horizontal="right" vertical="center"/>
    </xf>
    <xf numFmtId="4" fontId="21" fillId="22" borderId="0" applyNumberFormat="0" applyProtection="0">
      <alignment horizontal="left" vertical="center" indent="1"/>
    </xf>
    <xf numFmtId="4" fontId="21" fillId="11" borderId="0" applyNumberFormat="0" applyProtection="0">
      <alignment horizontal="left" vertical="center" indent="1"/>
    </xf>
    <xf numFmtId="0" fontId="6" fillId="23" borderId="21" applyNumberFormat="0" applyProtection="0">
      <alignment horizontal="left" vertical="center" indent="1"/>
    </xf>
    <xf numFmtId="0" fontId="6" fillId="23" borderId="21" applyNumberFormat="0" applyProtection="0">
      <alignment horizontal="left" vertical="top" indent="1"/>
    </xf>
    <xf numFmtId="0" fontId="6" fillId="11" borderId="21" applyNumberFormat="0" applyProtection="0">
      <alignment horizontal="left" vertical="center" indent="1"/>
    </xf>
    <xf numFmtId="0" fontId="6" fillId="11" borderId="21" applyNumberFormat="0" applyProtection="0">
      <alignment horizontal="left" vertical="top" indent="1"/>
    </xf>
    <xf numFmtId="0" fontId="6" fillId="24" borderId="21" applyNumberFormat="0" applyProtection="0">
      <alignment horizontal="left" vertical="center" indent="1"/>
    </xf>
    <xf numFmtId="0" fontId="6" fillId="24" borderId="21" applyNumberFormat="0" applyProtection="0">
      <alignment horizontal="left" vertical="top" indent="1"/>
    </xf>
    <xf numFmtId="0" fontId="6" fillId="22" borderId="21" applyNumberFormat="0" applyProtection="0">
      <alignment horizontal="left" vertical="center" indent="1"/>
    </xf>
    <xf numFmtId="0" fontId="6" fillId="22" borderId="21" applyNumberFormat="0" applyProtection="0">
      <alignment horizontal="left" vertical="top" indent="1"/>
    </xf>
    <xf numFmtId="0" fontId="6" fillId="25" borderId="23" applyNumberFormat="0">
      <protection locked="0"/>
    </xf>
    <xf numFmtId="4" fontId="19" fillId="26" borderId="21" applyNumberFormat="0" applyProtection="0">
      <alignment vertical="center"/>
    </xf>
    <xf numFmtId="4" fontId="22" fillId="26" borderId="21" applyNumberFormat="0" applyProtection="0">
      <alignment vertical="center"/>
    </xf>
    <xf numFmtId="4" fontId="19" fillId="26" borderId="21" applyNumberFormat="0" applyProtection="0">
      <alignment horizontal="left" vertical="center" indent="1"/>
    </xf>
    <xf numFmtId="0" fontId="19" fillId="26" borderId="21" applyNumberFormat="0" applyProtection="0">
      <alignment horizontal="left" vertical="top" indent="1"/>
    </xf>
    <xf numFmtId="4" fontId="19" fillId="22" borderId="21" applyNumberFormat="0" applyProtection="0">
      <alignment horizontal="right" vertical="center"/>
    </xf>
    <xf numFmtId="4" fontId="22" fillId="22" borderId="21" applyNumberFormat="0" applyProtection="0">
      <alignment horizontal="right" vertical="center"/>
    </xf>
    <xf numFmtId="4" fontId="19" fillId="11" borderId="21" applyNumberFormat="0" applyProtection="0">
      <alignment horizontal="left" vertical="center" indent="1"/>
    </xf>
    <xf numFmtId="0" fontId="19" fillId="11" borderId="21" applyNumberFormat="0" applyProtection="0">
      <alignment horizontal="left" vertical="top" indent="1"/>
    </xf>
    <xf numFmtId="4" fontId="23" fillId="27" borderId="0" applyNumberFormat="0" applyProtection="0">
      <alignment horizontal="left" vertical="center" indent="1"/>
    </xf>
    <xf numFmtId="4" fontId="24" fillId="22" borderId="2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6" fillId="0" borderId="0"/>
  </cellStyleXfs>
  <cellXfs count="85">
    <xf numFmtId="0" fontId="0" fillId="0" borderId="0" xfId="0"/>
    <xf numFmtId="0" fontId="0" fillId="0" borderId="0" xfId="0" quotePrefix="1" applyAlignment="1"/>
    <xf numFmtId="14" fontId="0" fillId="0" borderId="0" xfId="0" applyNumberFormat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4" fillId="0" borderId="0" xfId="0" applyFont="1"/>
    <xf numFmtId="4" fontId="0" fillId="0" borderId="0" xfId="0" applyNumberFormat="1"/>
    <xf numFmtId="2" fontId="0" fillId="0" borderId="0" xfId="0" applyNumberFormat="1"/>
    <xf numFmtId="2" fontId="4" fillId="0" borderId="0" xfId="0" applyNumberFormat="1" applyFont="1"/>
    <xf numFmtId="0" fontId="31" fillId="0" borderId="0" xfId="0" quotePrefix="1" applyFont="1" applyAlignment="1"/>
    <xf numFmtId="0" fontId="31" fillId="0" borderId="0" xfId="0" applyFont="1"/>
    <xf numFmtId="2" fontId="31" fillId="0" borderId="0" xfId="0" applyNumberFormat="1" applyFont="1"/>
    <xf numFmtId="14" fontId="31" fillId="0" borderId="0" xfId="0" applyNumberFormat="1" applyFont="1"/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17" fillId="11" borderId="0" xfId="22" applyNumberFormat="1">
      <alignment horizontal="left" vertical="center" indent="1"/>
    </xf>
    <xf numFmtId="0" fontId="19" fillId="11" borderId="21" xfId="53" applyNumberFormat="1">
      <alignment horizontal="left" vertical="center" indent="1"/>
    </xf>
    <xf numFmtId="0" fontId="19" fillId="22" borderId="21" xfId="51" applyNumberForma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right" vertical="center"/>
    </xf>
    <xf numFmtId="3" fontId="3" fillId="0" borderId="14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horizontal="right" vertical="center"/>
    </xf>
    <xf numFmtId="164" fontId="32" fillId="0" borderId="13" xfId="58" applyNumberFormat="1" applyFont="1" applyBorder="1"/>
    <xf numFmtId="164" fontId="3" fillId="28" borderId="5" xfId="0" applyNumberFormat="1" applyFont="1" applyFill="1" applyBorder="1" applyAlignment="1">
      <alignment horizontal="right" vertical="center"/>
    </xf>
    <xf numFmtId="164" fontId="3" fillId="28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59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58" xr:uid="{00000000-0005-0000-0000-00000A000000}"/>
    <cellStyle name="Notas" xfId="15" builtinId="10" customBuiltin="1"/>
    <cellStyle name="Salida" xfId="10" builtinId="21" customBuiltin="1"/>
    <cellStyle name="SAPBEXaggData" xfId="18" xr:uid="{00000000-0005-0000-0000-00000D000000}"/>
    <cellStyle name="SAPBEXaggDataEmph" xfId="19" xr:uid="{00000000-0005-0000-0000-00000E000000}"/>
    <cellStyle name="SAPBEXaggItem" xfId="20" xr:uid="{00000000-0005-0000-0000-00000F000000}"/>
    <cellStyle name="SAPBEXaggItemX" xfId="21" xr:uid="{00000000-0005-0000-0000-000010000000}"/>
    <cellStyle name="SAPBEXchaText" xfId="22" xr:uid="{00000000-0005-0000-0000-000011000000}"/>
    <cellStyle name="SAPBEXexcBad7" xfId="23" xr:uid="{00000000-0005-0000-0000-000012000000}"/>
    <cellStyle name="SAPBEXexcBad8" xfId="24" xr:uid="{00000000-0005-0000-0000-000013000000}"/>
    <cellStyle name="SAPBEXexcBad9" xfId="25" xr:uid="{00000000-0005-0000-0000-000014000000}"/>
    <cellStyle name="SAPBEXexcCritical4" xfId="26" xr:uid="{00000000-0005-0000-0000-000015000000}"/>
    <cellStyle name="SAPBEXexcCritical5" xfId="27" xr:uid="{00000000-0005-0000-0000-000016000000}"/>
    <cellStyle name="SAPBEXexcCritical6" xfId="28" xr:uid="{00000000-0005-0000-0000-000017000000}"/>
    <cellStyle name="SAPBEXexcGood1" xfId="29" xr:uid="{00000000-0005-0000-0000-000018000000}"/>
    <cellStyle name="SAPBEXexcGood2" xfId="30" xr:uid="{00000000-0005-0000-0000-000019000000}"/>
    <cellStyle name="SAPBEXexcGood3" xfId="31" xr:uid="{00000000-0005-0000-0000-00001A000000}"/>
    <cellStyle name="SAPBEXfilterDrill" xfId="32" xr:uid="{00000000-0005-0000-0000-00001B000000}"/>
    <cellStyle name="SAPBEXfilterItem" xfId="33" xr:uid="{00000000-0005-0000-0000-00001C000000}"/>
    <cellStyle name="SAPBEXfilterText" xfId="34" xr:uid="{00000000-0005-0000-0000-00001D000000}"/>
    <cellStyle name="SAPBEXformats" xfId="35" xr:uid="{00000000-0005-0000-0000-00001E000000}"/>
    <cellStyle name="SAPBEXheaderItem" xfId="36" xr:uid="{00000000-0005-0000-0000-00001F000000}"/>
    <cellStyle name="SAPBEXheaderText" xfId="37" xr:uid="{00000000-0005-0000-0000-000020000000}"/>
    <cellStyle name="SAPBEXHLevel0" xfId="38" xr:uid="{00000000-0005-0000-0000-000021000000}"/>
    <cellStyle name="SAPBEXHLevel0X" xfId="39" xr:uid="{00000000-0005-0000-0000-000022000000}"/>
    <cellStyle name="SAPBEXHLevel1" xfId="40" xr:uid="{00000000-0005-0000-0000-000023000000}"/>
    <cellStyle name="SAPBEXHLevel1X" xfId="41" xr:uid="{00000000-0005-0000-0000-000024000000}"/>
    <cellStyle name="SAPBEXHLevel2" xfId="42" xr:uid="{00000000-0005-0000-0000-000025000000}"/>
    <cellStyle name="SAPBEXHLevel2X" xfId="43" xr:uid="{00000000-0005-0000-0000-000026000000}"/>
    <cellStyle name="SAPBEXHLevel3" xfId="44" xr:uid="{00000000-0005-0000-0000-000027000000}"/>
    <cellStyle name="SAPBEXHLevel3X" xfId="45" xr:uid="{00000000-0005-0000-0000-000028000000}"/>
    <cellStyle name="SAPBEXinputData" xfId="46" xr:uid="{00000000-0005-0000-0000-000029000000}"/>
    <cellStyle name="SAPBEXresData" xfId="47" xr:uid="{00000000-0005-0000-0000-00002A000000}"/>
    <cellStyle name="SAPBEXresDataEmph" xfId="48" xr:uid="{00000000-0005-0000-0000-00002B000000}"/>
    <cellStyle name="SAPBEXresItem" xfId="49" xr:uid="{00000000-0005-0000-0000-00002C000000}"/>
    <cellStyle name="SAPBEXresItemX" xfId="50" xr:uid="{00000000-0005-0000-0000-00002D000000}"/>
    <cellStyle name="SAPBEXstdData" xfId="51" xr:uid="{00000000-0005-0000-0000-00002E000000}"/>
    <cellStyle name="SAPBEXstdDataEmph" xfId="52" xr:uid="{00000000-0005-0000-0000-00002F000000}"/>
    <cellStyle name="SAPBEXstdItem" xfId="53" xr:uid="{00000000-0005-0000-0000-000030000000}"/>
    <cellStyle name="SAPBEXstdItemX" xfId="54" xr:uid="{00000000-0005-0000-0000-000031000000}"/>
    <cellStyle name="SAPBEXtitle" xfId="55" xr:uid="{00000000-0005-0000-0000-000032000000}"/>
    <cellStyle name="SAPBEXundefined" xfId="56" xr:uid="{00000000-0005-0000-0000-000033000000}"/>
    <cellStyle name="Sheet Title" xfId="57" xr:uid="{00000000-0005-0000-0000-000034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225425</xdr:colOff>
      <xdr:row>0</xdr:row>
      <xdr:rowOff>0</xdr:rowOff>
    </xdr:to>
    <xdr:pic macro="[1]!DesignIconClicked">
      <xdr:nvPicPr>
        <xdr:cNvPr id="2" name="BExCVWWOZII8NFIAT3E7QFX50E4E" hidden="1">
          <a:extLst>
            <a:ext uri="{FF2B5EF4-FFF2-40B4-BE49-F238E27FC236}">
              <a16:creationId xmlns:a16="http://schemas.microsoft.com/office/drawing/2014/main" id="{2C8CA6C6-189F-4153-B04E-13EA82E228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42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796925</xdr:colOff>
      <xdr:row>0</xdr:row>
      <xdr:rowOff>0</xdr:rowOff>
    </xdr:to>
    <xdr:pic macro="[1]!DesignIconClicked">
      <xdr:nvPicPr>
        <xdr:cNvPr id="4" name="BEx59DDKP08ZY4DO542GJNZMN9BC" hidden="1">
          <a:extLst>
            <a:ext uri="{FF2B5EF4-FFF2-40B4-BE49-F238E27FC236}">
              <a16:creationId xmlns:a16="http://schemas.microsoft.com/office/drawing/2014/main" id="{E72E9CD5-BAF1-4B00-A156-D26A49253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79692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225425</xdr:colOff>
      <xdr:row>0</xdr:row>
      <xdr:rowOff>0</xdr:rowOff>
    </xdr:to>
    <xdr:pic macro="[1]!DesignIconClicked">
      <xdr:nvPicPr>
        <xdr:cNvPr id="6" name="BExOQEFL7NUGC9MVU27MEC0VR1SL" hidden="1">
          <a:extLst>
            <a:ext uri="{FF2B5EF4-FFF2-40B4-BE49-F238E27FC236}">
              <a16:creationId xmlns:a16="http://schemas.microsoft.com/office/drawing/2014/main" id="{5D99D34A-44F4-4294-9193-A5E1920FEC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42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139700</xdr:colOff>
      <xdr:row>0</xdr:row>
      <xdr:rowOff>0</xdr:rowOff>
    </xdr:to>
    <xdr:pic macro="[1]!DesignIconClicked">
      <xdr:nvPicPr>
        <xdr:cNvPr id="8" name="BEx9D27UZ1XLQBXM34D9LXTETXCV" hidden="1">
          <a:extLst>
            <a:ext uri="{FF2B5EF4-FFF2-40B4-BE49-F238E27FC236}">
              <a16:creationId xmlns:a16="http://schemas.microsoft.com/office/drawing/2014/main" id="{1F393D53-93DD-48B6-9739-488E5B2D5B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13970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161925</xdr:rowOff>
    </xdr:from>
    <xdr:to>
      <xdr:col>6</xdr:col>
      <xdr:colOff>1185069</xdr:colOff>
      <xdr:row>63</xdr:row>
      <xdr:rowOff>11112</xdr:rowOff>
    </xdr:to>
    <xdr:pic macro="[1]!DesignIconClicked">
      <xdr:nvPicPr>
        <xdr:cNvPr id="3" name="BExOF6FM5FCD383BELOMBXGIQ5I8" hidden="1">
          <a:extLst>
            <a:ext uri="{FF2B5EF4-FFF2-40B4-BE49-F238E27FC236}">
              <a16:creationId xmlns:a16="http://schemas.microsoft.com/office/drawing/2014/main" id="{EA2D6F34-1676-4A76-A39D-7F0FC0078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2055475" cy="10350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showGridLines="0" tabSelected="1" topLeftCell="E1" zoomScale="80" zoomScaleNormal="80" workbookViewId="0">
      <pane ySplit="10" topLeftCell="A80" activePane="bottomLeft" state="frozen"/>
      <selection activeCell="A2" sqref="A2"/>
      <selection pane="bottomLeft" activeCell="A2" sqref="A2:K83"/>
    </sheetView>
  </sheetViews>
  <sheetFormatPr baseColWidth="10" defaultColWidth="11.42578125" defaultRowHeight="12.75" x14ac:dyDescent="0.2"/>
  <cols>
    <col min="1" max="1" width="3.5703125" customWidth="1"/>
    <col min="2" max="2" width="1.85546875" customWidth="1"/>
    <col min="3" max="3" width="2.28515625" customWidth="1"/>
    <col min="4" max="4" width="66.28515625" customWidth="1"/>
    <col min="5" max="5" width="18.140625" customWidth="1"/>
    <col min="6" max="6" width="16.42578125" customWidth="1"/>
    <col min="7" max="7" width="19.140625" customWidth="1"/>
    <col min="8" max="8" width="18" style="12" customWidth="1"/>
    <col min="9" max="9" width="18.5703125" customWidth="1"/>
    <col min="10" max="10" width="19" customWidth="1"/>
    <col min="11" max="11" width="2.85546875" customWidth="1"/>
  </cols>
  <sheetData>
    <row r="1" spans="1:12" s="15" customFormat="1" hidden="1" x14ac:dyDescent="0.2">
      <c r="A1" s="14" t="s">
        <v>77</v>
      </c>
      <c r="B1" s="14"/>
      <c r="C1" s="14" t="s">
        <v>76</v>
      </c>
      <c r="D1" s="15" t="s">
        <v>78</v>
      </c>
      <c r="E1" s="15" t="s">
        <v>79</v>
      </c>
      <c r="F1" s="15" t="s">
        <v>80</v>
      </c>
      <c r="G1" s="15" t="s">
        <v>81</v>
      </c>
      <c r="H1" s="16" t="s">
        <v>82</v>
      </c>
      <c r="L1" s="17"/>
    </row>
    <row r="2" spans="1:12" ht="13.5" thickBot="1" x14ac:dyDescent="0.25">
      <c r="A2" s="1"/>
      <c r="B2" s="1"/>
      <c r="L2" s="2"/>
    </row>
    <row r="3" spans="1:12" ht="20.25" x14ac:dyDescent="0.2">
      <c r="B3" s="70" t="s">
        <v>75</v>
      </c>
      <c r="C3" s="71"/>
      <c r="D3" s="71"/>
      <c r="E3" s="71"/>
      <c r="F3" s="71"/>
      <c r="G3" s="71"/>
      <c r="H3" s="71"/>
      <c r="I3" s="71"/>
      <c r="J3" s="72"/>
    </row>
    <row r="4" spans="1:12" ht="21" x14ac:dyDescent="0.35">
      <c r="B4" s="73" t="s">
        <v>0</v>
      </c>
      <c r="C4" s="74"/>
      <c r="D4" s="74"/>
      <c r="E4" s="74"/>
      <c r="F4" s="74"/>
      <c r="G4" s="74"/>
      <c r="H4" s="74"/>
      <c r="I4" s="74"/>
      <c r="J4" s="75"/>
    </row>
    <row r="5" spans="1:12" x14ac:dyDescent="0.2">
      <c r="B5" s="67" t="s">
        <v>83</v>
      </c>
      <c r="C5" s="68"/>
      <c r="D5" s="68"/>
      <c r="E5" s="68"/>
      <c r="F5" s="68"/>
      <c r="G5" s="68"/>
      <c r="H5" s="68"/>
      <c r="I5" s="68"/>
      <c r="J5" s="69"/>
    </row>
    <row r="6" spans="1:12" x14ac:dyDescent="0.2">
      <c r="B6" s="25"/>
      <c r="C6" s="26"/>
      <c r="D6" s="26"/>
      <c r="E6" s="26"/>
      <c r="F6" s="26"/>
      <c r="G6" s="26"/>
      <c r="H6" s="26"/>
      <c r="I6" s="26"/>
      <c r="J6" s="27"/>
    </row>
    <row r="7" spans="1:12" ht="13.5" thickBot="1" x14ac:dyDescent="0.25">
      <c r="B7" s="76" t="s">
        <v>1</v>
      </c>
      <c r="C7" s="77"/>
      <c r="D7" s="77"/>
      <c r="E7" s="77"/>
      <c r="F7" s="77"/>
      <c r="G7" s="77"/>
      <c r="H7" s="77"/>
      <c r="I7" s="77"/>
      <c r="J7" s="78"/>
    </row>
    <row r="8" spans="1:12" ht="13.5" thickBot="1" x14ac:dyDescent="0.25">
      <c r="B8" s="64" t="s">
        <v>4</v>
      </c>
      <c r="C8" s="65"/>
      <c r="D8" s="66"/>
      <c r="E8" s="79" t="s">
        <v>2</v>
      </c>
      <c r="F8" s="80"/>
      <c r="G8" s="80"/>
      <c r="H8" s="80"/>
      <c r="I8" s="81"/>
      <c r="J8" s="54" t="s">
        <v>3</v>
      </c>
    </row>
    <row r="9" spans="1:12" x14ac:dyDescent="0.2">
      <c r="B9" s="67"/>
      <c r="C9" s="68"/>
      <c r="D9" s="69"/>
      <c r="E9" s="54" t="s">
        <v>5</v>
      </c>
      <c r="F9" s="83" t="s">
        <v>6</v>
      </c>
      <c r="G9" s="54" t="s">
        <v>7</v>
      </c>
      <c r="H9" s="56" t="s">
        <v>8</v>
      </c>
      <c r="I9" s="54" t="s">
        <v>9</v>
      </c>
      <c r="J9" s="82"/>
    </row>
    <row r="10" spans="1:12" ht="13.5" thickBot="1" x14ac:dyDescent="0.25">
      <c r="B10" s="58" t="s">
        <v>10</v>
      </c>
      <c r="C10" s="59"/>
      <c r="D10" s="60"/>
      <c r="E10" s="55"/>
      <c r="F10" s="84"/>
      <c r="G10" s="55"/>
      <c r="H10" s="57"/>
      <c r="I10" s="55"/>
      <c r="J10" s="55"/>
    </row>
    <row r="11" spans="1:12" x14ac:dyDescent="0.2">
      <c r="B11" s="61"/>
      <c r="C11" s="62"/>
      <c r="D11" s="63"/>
      <c r="E11" s="3"/>
      <c r="F11" s="19"/>
      <c r="G11" s="20"/>
      <c r="H11" s="21"/>
      <c r="I11" s="20"/>
      <c r="J11" s="20"/>
    </row>
    <row r="12" spans="1:12" x14ac:dyDescent="0.2">
      <c r="B12" s="52" t="s">
        <v>11</v>
      </c>
      <c r="C12" s="42"/>
      <c r="D12" s="43"/>
      <c r="E12" s="32"/>
      <c r="F12" s="33"/>
      <c r="G12" s="32"/>
      <c r="H12" s="32"/>
      <c r="I12" s="32"/>
      <c r="J12" s="32"/>
    </row>
    <row r="13" spans="1:12" x14ac:dyDescent="0.2">
      <c r="B13" s="4"/>
      <c r="C13" s="48" t="s">
        <v>12</v>
      </c>
      <c r="D13" s="49"/>
      <c r="E13" s="34">
        <v>1813286944</v>
      </c>
      <c r="F13" s="35">
        <v>0</v>
      </c>
      <c r="G13" s="34">
        <v>1813286944</v>
      </c>
      <c r="H13" s="34">
        <v>1343170391</v>
      </c>
      <c r="I13" s="34">
        <v>1343170391</v>
      </c>
      <c r="J13" s="34">
        <v>-470116553</v>
      </c>
    </row>
    <row r="14" spans="1:12" x14ac:dyDescent="0.2">
      <c r="B14" s="4"/>
      <c r="C14" s="48" t="s">
        <v>13</v>
      </c>
      <c r="D14" s="49"/>
      <c r="E14" s="34">
        <v>0</v>
      </c>
      <c r="F14" s="35">
        <v>0</v>
      </c>
      <c r="G14" s="34">
        <v>0</v>
      </c>
      <c r="H14" s="34">
        <v>0</v>
      </c>
      <c r="I14" s="34">
        <v>0</v>
      </c>
      <c r="J14" s="34">
        <v>0</v>
      </c>
    </row>
    <row r="15" spans="1:12" x14ac:dyDescent="0.2">
      <c r="B15" s="4"/>
      <c r="C15" s="48" t="s">
        <v>14</v>
      </c>
      <c r="D15" s="49"/>
      <c r="E15" s="34">
        <v>0</v>
      </c>
      <c r="F15" s="35">
        <v>21282288</v>
      </c>
      <c r="G15" s="34">
        <v>21282288</v>
      </c>
      <c r="H15" s="34">
        <v>21206355</v>
      </c>
      <c r="I15" s="34">
        <v>21206355</v>
      </c>
      <c r="J15" s="34">
        <v>21206355</v>
      </c>
    </row>
    <row r="16" spans="1:12" x14ac:dyDescent="0.2">
      <c r="B16" s="4"/>
      <c r="C16" s="48" t="s">
        <v>15</v>
      </c>
      <c r="D16" s="49"/>
      <c r="E16" s="34">
        <v>2296596622</v>
      </c>
      <c r="F16" s="35">
        <v>0</v>
      </c>
      <c r="G16" s="34">
        <v>2296596622</v>
      </c>
      <c r="H16" s="34">
        <v>1581622397</v>
      </c>
      <c r="I16" s="34">
        <v>1581622397</v>
      </c>
      <c r="J16" s="34">
        <v>-714974225</v>
      </c>
    </row>
    <row r="17" spans="2:10" x14ac:dyDescent="0.2">
      <c r="B17" s="4"/>
      <c r="C17" s="48" t="s">
        <v>16</v>
      </c>
      <c r="D17" s="49"/>
      <c r="E17" s="34">
        <v>33679107</v>
      </c>
      <c r="F17" s="35">
        <v>19547125</v>
      </c>
      <c r="G17" s="34">
        <v>53226232</v>
      </c>
      <c r="H17" s="34">
        <v>186841979</v>
      </c>
      <c r="I17" s="34">
        <v>186841979</v>
      </c>
      <c r="J17" s="34">
        <v>153162872</v>
      </c>
    </row>
    <row r="18" spans="2:10" x14ac:dyDescent="0.2">
      <c r="B18" s="4"/>
      <c r="C18" s="48" t="s">
        <v>17</v>
      </c>
      <c r="D18" s="49"/>
      <c r="E18" s="34">
        <v>34730971</v>
      </c>
      <c r="F18" s="35">
        <v>150527328</v>
      </c>
      <c r="G18" s="34">
        <v>185258299</v>
      </c>
      <c r="H18" s="34">
        <v>246891929</v>
      </c>
      <c r="I18" s="34">
        <v>246891929</v>
      </c>
      <c r="J18" s="34">
        <v>212160958</v>
      </c>
    </row>
    <row r="19" spans="2:10" x14ac:dyDescent="0.2">
      <c r="B19" s="4"/>
      <c r="C19" s="48" t="s">
        <v>18</v>
      </c>
      <c r="D19" s="49"/>
      <c r="E19" s="34">
        <v>111962850</v>
      </c>
      <c r="F19" s="35">
        <v>0</v>
      </c>
      <c r="G19" s="34">
        <v>111962850</v>
      </c>
      <c r="H19" s="34">
        <v>62410335</v>
      </c>
      <c r="I19" s="34">
        <v>62410335</v>
      </c>
      <c r="J19" s="34">
        <v>-49552515</v>
      </c>
    </row>
    <row r="20" spans="2:10" x14ac:dyDescent="0.2">
      <c r="B20" s="53"/>
      <c r="C20" s="42" t="s">
        <v>19</v>
      </c>
      <c r="D20" s="43"/>
      <c r="E20" s="39">
        <v>26262616369</v>
      </c>
      <c r="F20" s="40">
        <v>1673923569</v>
      </c>
      <c r="G20" s="39">
        <v>27936539938</v>
      </c>
      <c r="H20" s="39">
        <v>21725471466</v>
      </c>
      <c r="I20" s="39">
        <v>21725471466</v>
      </c>
      <c r="J20" s="39">
        <v>-4537144903</v>
      </c>
    </row>
    <row r="21" spans="2:10" x14ac:dyDescent="0.2">
      <c r="B21" s="53"/>
      <c r="C21" s="48" t="s">
        <v>20</v>
      </c>
      <c r="D21" s="49"/>
      <c r="E21" s="34"/>
      <c r="F21" s="35"/>
      <c r="G21" s="34"/>
      <c r="H21" s="34"/>
      <c r="I21" s="34"/>
      <c r="J21" s="34"/>
    </row>
    <row r="22" spans="2:10" x14ac:dyDescent="0.2">
      <c r="B22" s="4"/>
      <c r="C22" s="5"/>
      <c r="D22" s="6" t="s">
        <v>21</v>
      </c>
      <c r="E22" s="34">
        <v>20649600452</v>
      </c>
      <c r="F22" s="35">
        <v>1120273493</v>
      </c>
      <c r="G22" s="34">
        <v>21769873945</v>
      </c>
      <c r="H22" s="34">
        <v>16585933661</v>
      </c>
      <c r="I22" s="34">
        <v>16585933661</v>
      </c>
      <c r="J22" s="34">
        <v>-4063666791</v>
      </c>
    </row>
    <row r="23" spans="2:10" x14ac:dyDescent="0.2">
      <c r="B23" s="4"/>
      <c r="C23" s="5"/>
      <c r="D23" s="6" t="s">
        <v>22</v>
      </c>
      <c r="E23" s="34">
        <v>1377803336</v>
      </c>
      <c r="F23" s="35">
        <v>19827802</v>
      </c>
      <c r="G23" s="34">
        <v>1397631138</v>
      </c>
      <c r="H23" s="34">
        <v>1062384673</v>
      </c>
      <c r="I23" s="34">
        <v>1062384673</v>
      </c>
      <c r="J23" s="34">
        <v>-315418663</v>
      </c>
    </row>
    <row r="24" spans="2:10" x14ac:dyDescent="0.2">
      <c r="B24" s="4"/>
      <c r="C24" s="5"/>
      <c r="D24" s="6" t="s">
        <v>23</v>
      </c>
      <c r="E24" s="34">
        <v>932138172</v>
      </c>
      <c r="F24" s="35">
        <v>18998830</v>
      </c>
      <c r="G24" s="34">
        <v>951137002</v>
      </c>
      <c r="H24" s="34">
        <v>704034655</v>
      </c>
      <c r="I24" s="34">
        <v>704034655</v>
      </c>
      <c r="J24" s="34">
        <v>-228103517</v>
      </c>
    </row>
    <row r="25" spans="2:10" x14ac:dyDescent="0.2">
      <c r="B25" s="4"/>
      <c r="C25" s="5"/>
      <c r="D25" s="6" t="s">
        <v>24</v>
      </c>
      <c r="E25" s="34">
        <v>400904608</v>
      </c>
      <c r="F25" s="35">
        <v>0</v>
      </c>
      <c r="G25" s="34">
        <v>400904608</v>
      </c>
      <c r="H25" s="34">
        <v>285697871</v>
      </c>
      <c r="I25" s="34">
        <v>285697871</v>
      </c>
      <c r="J25" s="34">
        <v>-115206737</v>
      </c>
    </row>
    <row r="26" spans="2:10" x14ac:dyDescent="0.2">
      <c r="B26" s="4"/>
      <c r="C26" s="5"/>
      <c r="D26" s="6" t="s">
        <v>25</v>
      </c>
      <c r="E26" s="34">
        <v>0</v>
      </c>
      <c r="F26" s="35">
        <v>0</v>
      </c>
      <c r="G26" s="34">
        <v>0</v>
      </c>
      <c r="H26" s="34">
        <v>0</v>
      </c>
      <c r="I26" s="34">
        <v>0</v>
      </c>
      <c r="J26" s="34">
        <v>0</v>
      </c>
    </row>
    <row r="27" spans="2:10" x14ac:dyDescent="0.2">
      <c r="B27" s="4"/>
      <c r="C27" s="5"/>
      <c r="D27" s="6" t="s">
        <v>26</v>
      </c>
      <c r="E27" s="34">
        <v>618503278</v>
      </c>
      <c r="F27" s="35">
        <v>49436279</v>
      </c>
      <c r="G27" s="34">
        <v>667939557</v>
      </c>
      <c r="H27" s="34">
        <v>602218769</v>
      </c>
      <c r="I27" s="34">
        <v>602218769</v>
      </c>
      <c r="J27" s="34">
        <v>-16284509</v>
      </c>
    </row>
    <row r="28" spans="2:10" x14ac:dyDescent="0.2">
      <c r="B28" s="4"/>
      <c r="C28" s="5"/>
      <c r="D28" s="6" t="s">
        <v>27</v>
      </c>
      <c r="E28" s="34">
        <v>0</v>
      </c>
      <c r="F28" s="35">
        <v>0</v>
      </c>
      <c r="G28" s="34">
        <v>0</v>
      </c>
      <c r="H28" s="34">
        <v>0</v>
      </c>
      <c r="I28" s="34">
        <v>0</v>
      </c>
      <c r="J28" s="34">
        <v>0</v>
      </c>
    </row>
    <row r="29" spans="2:10" x14ac:dyDescent="0.2">
      <c r="B29" s="4"/>
      <c r="C29" s="5"/>
      <c r="D29" s="6" t="s">
        <v>28</v>
      </c>
      <c r="E29" s="34">
        <v>0</v>
      </c>
      <c r="F29" s="35">
        <v>0</v>
      </c>
      <c r="G29" s="34">
        <v>0</v>
      </c>
      <c r="H29" s="34">
        <v>0</v>
      </c>
      <c r="I29" s="34">
        <v>0</v>
      </c>
      <c r="J29" s="34">
        <v>0</v>
      </c>
    </row>
    <row r="30" spans="2:10" x14ac:dyDescent="0.2">
      <c r="B30" s="4"/>
      <c r="C30" s="5"/>
      <c r="D30" s="6" t="s">
        <v>29</v>
      </c>
      <c r="E30" s="34">
        <v>766977392</v>
      </c>
      <c r="F30" s="35">
        <v>0</v>
      </c>
      <c r="G30" s="34">
        <v>766977392</v>
      </c>
      <c r="H30" s="34">
        <v>596942098</v>
      </c>
      <c r="I30" s="34">
        <v>596942098</v>
      </c>
      <c r="J30" s="34">
        <v>-170035294</v>
      </c>
    </row>
    <row r="31" spans="2:10" x14ac:dyDescent="0.2">
      <c r="B31" s="4"/>
      <c r="C31" s="5"/>
      <c r="D31" s="6" t="s">
        <v>30</v>
      </c>
      <c r="E31" s="34">
        <v>1516689131</v>
      </c>
      <c r="F31" s="35">
        <v>371175743</v>
      </c>
      <c r="G31" s="34">
        <v>1887864874</v>
      </c>
      <c r="H31" s="34">
        <v>1770495462</v>
      </c>
      <c r="I31" s="34">
        <v>1770495462</v>
      </c>
      <c r="J31" s="34">
        <v>253806331</v>
      </c>
    </row>
    <row r="32" spans="2:10" x14ac:dyDescent="0.2">
      <c r="B32" s="4"/>
      <c r="C32" s="5"/>
      <c r="D32" s="6" t="s">
        <v>31</v>
      </c>
      <c r="E32" s="34">
        <v>0</v>
      </c>
      <c r="F32" s="35">
        <v>94211422</v>
      </c>
      <c r="G32" s="34">
        <v>94211422</v>
      </c>
      <c r="H32" s="34">
        <v>117764277</v>
      </c>
      <c r="I32" s="34">
        <v>117764277</v>
      </c>
      <c r="J32" s="34">
        <v>117764277</v>
      </c>
    </row>
    <row r="33" spans="2:10" x14ac:dyDescent="0.2">
      <c r="B33" s="4"/>
      <c r="C33" s="42" t="s">
        <v>32</v>
      </c>
      <c r="D33" s="43"/>
      <c r="E33" s="39">
        <v>794809650</v>
      </c>
      <c r="F33" s="40">
        <v>1858852</v>
      </c>
      <c r="G33" s="39">
        <v>796668502</v>
      </c>
      <c r="H33" s="39">
        <v>730130239</v>
      </c>
      <c r="I33" s="39">
        <v>730130239</v>
      </c>
      <c r="J33" s="39">
        <v>-64679411</v>
      </c>
    </row>
    <row r="34" spans="2:10" x14ac:dyDescent="0.2">
      <c r="B34" s="4"/>
      <c r="C34" s="5"/>
      <c r="D34" s="6" t="s">
        <v>33</v>
      </c>
      <c r="E34" s="34"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</row>
    <row r="35" spans="2:10" x14ac:dyDescent="0.2">
      <c r="B35" s="4"/>
      <c r="C35" s="5"/>
      <c r="D35" s="6" t="s">
        <v>34</v>
      </c>
      <c r="E35" s="34">
        <v>71156654</v>
      </c>
      <c r="F35" s="35">
        <v>2206210</v>
      </c>
      <c r="G35" s="34">
        <v>73362864</v>
      </c>
      <c r="H35" s="34">
        <v>55022148</v>
      </c>
      <c r="I35" s="34">
        <v>55022148</v>
      </c>
      <c r="J35" s="34">
        <v>-16134506</v>
      </c>
    </row>
    <row r="36" spans="2:10" x14ac:dyDescent="0.2">
      <c r="B36" s="4"/>
      <c r="C36" s="5"/>
      <c r="D36" s="6" t="s">
        <v>35</v>
      </c>
      <c r="E36" s="34">
        <v>263883854</v>
      </c>
      <c r="F36" s="36">
        <v>-347358</v>
      </c>
      <c r="G36" s="34">
        <v>263536496</v>
      </c>
      <c r="H36" s="34">
        <v>180793556</v>
      </c>
      <c r="I36" s="34">
        <v>180793556</v>
      </c>
      <c r="J36" s="34">
        <v>-83090298</v>
      </c>
    </row>
    <row r="37" spans="2:10" x14ac:dyDescent="0.2">
      <c r="B37" s="4"/>
      <c r="C37" s="5"/>
      <c r="D37" s="6" t="s">
        <v>36</v>
      </c>
      <c r="E37" s="34">
        <v>59367050</v>
      </c>
      <c r="F37" s="35">
        <v>0</v>
      </c>
      <c r="G37" s="34">
        <v>59367050</v>
      </c>
      <c r="H37" s="34">
        <v>36183681</v>
      </c>
      <c r="I37" s="34">
        <v>36183681</v>
      </c>
      <c r="J37" s="34">
        <v>-23183369</v>
      </c>
    </row>
    <row r="38" spans="2:10" x14ac:dyDescent="0.2">
      <c r="B38" s="4"/>
      <c r="C38" s="5"/>
      <c r="D38" s="6" t="s">
        <v>37</v>
      </c>
      <c r="E38" s="34">
        <v>400402092</v>
      </c>
      <c r="F38" s="35">
        <v>0</v>
      </c>
      <c r="G38" s="34">
        <v>400402092</v>
      </c>
      <c r="H38" s="34">
        <v>458130854</v>
      </c>
      <c r="I38" s="34">
        <v>458130854</v>
      </c>
      <c r="J38" s="34">
        <v>57728762</v>
      </c>
    </row>
    <row r="39" spans="2:10" x14ac:dyDescent="0.2">
      <c r="B39" s="7"/>
      <c r="C39" s="41" t="s">
        <v>38</v>
      </c>
      <c r="D39" s="6"/>
      <c r="E39" s="39">
        <v>0</v>
      </c>
      <c r="F39" s="40">
        <v>0</v>
      </c>
      <c r="G39" s="39">
        <v>0</v>
      </c>
      <c r="H39" s="39">
        <v>0</v>
      </c>
      <c r="I39" s="39">
        <v>0</v>
      </c>
      <c r="J39" s="39">
        <v>0</v>
      </c>
    </row>
    <row r="40" spans="2:10" x14ac:dyDescent="0.2">
      <c r="B40" s="4"/>
      <c r="C40" s="41" t="s">
        <v>39</v>
      </c>
      <c r="D40" s="6"/>
      <c r="E40" s="39">
        <v>0</v>
      </c>
      <c r="F40" s="40">
        <v>0</v>
      </c>
      <c r="G40" s="39">
        <v>0</v>
      </c>
      <c r="H40" s="39">
        <v>0</v>
      </c>
      <c r="I40" s="39">
        <v>0</v>
      </c>
      <c r="J40" s="39">
        <v>0</v>
      </c>
    </row>
    <row r="41" spans="2:10" x14ac:dyDescent="0.2">
      <c r="B41" s="4"/>
      <c r="C41" s="5"/>
      <c r="D41" s="6" t="s">
        <v>40</v>
      </c>
      <c r="E41" s="34">
        <v>0</v>
      </c>
      <c r="F41" s="35">
        <v>0</v>
      </c>
      <c r="G41" s="34">
        <v>0</v>
      </c>
      <c r="H41" s="34">
        <v>0</v>
      </c>
      <c r="I41" s="34">
        <v>0</v>
      </c>
      <c r="J41" s="34">
        <v>0</v>
      </c>
    </row>
    <row r="42" spans="2:10" x14ac:dyDescent="0.2">
      <c r="B42" s="4"/>
      <c r="C42" s="42" t="s">
        <v>41</v>
      </c>
      <c r="D42" s="43"/>
      <c r="E42" s="39">
        <v>0</v>
      </c>
      <c r="F42" s="40">
        <v>0</v>
      </c>
      <c r="G42" s="39">
        <v>0</v>
      </c>
      <c r="H42" s="39">
        <v>0</v>
      </c>
      <c r="I42" s="39">
        <v>0</v>
      </c>
      <c r="J42" s="39">
        <v>0</v>
      </c>
    </row>
    <row r="43" spans="2:10" x14ac:dyDescent="0.2">
      <c r="B43" s="4"/>
      <c r="C43" s="5"/>
      <c r="D43" s="6" t="s">
        <v>42</v>
      </c>
      <c r="E43" s="34">
        <v>0</v>
      </c>
      <c r="F43" s="35">
        <v>0</v>
      </c>
      <c r="G43" s="34">
        <v>0</v>
      </c>
      <c r="H43" s="34">
        <v>0</v>
      </c>
      <c r="I43" s="34">
        <v>0</v>
      </c>
      <c r="J43" s="34">
        <v>0</v>
      </c>
    </row>
    <row r="44" spans="2:10" x14ac:dyDescent="0.2">
      <c r="B44" s="4"/>
      <c r="C44" s="5"/>
      <c r="D44" s="6" t="s">
        <v>43</v>
      </c>
      <c r="E44" s="34">
        <v>0</v>
      </c>
      <c r="F44" s="35">
        <v>0</v>
      </c>
      <c r="G44" s="34">
        <v>0</v>
      </c>
      <c r="H44" s="34">
        <v>0</v>
      </c>
      <c r="I44" s="34">
        <v>0</v>
      </c>
      <c r="J44" s="34">
        <v>0</v>
      </c>
    </row>
    <row r="45" spans="2:10" x14ac:dyDescent="0.2">
      <c r="B45" s="4"/>
      <c r="C45" s="5"/>
      <c r="D45" s="6"/>
      <c r="E45" s="34"/>
      <c r="F45" s="35"/>
      <c r="G45" s="34"/>
      <c r="H45" s="34"/>
      <c r="I45" s="34"/>
      <c r="J45" s="34"/>
    </row>
    <row r="46" spans="2:10" x14ac:dyDescent="0.2">
      <c r="B46" s="52" t="s">
        <v>44</v>
      </c>
      <c r="C46" s="42"/>
      <c r="D46" s="43"/>
      <c r="E46" s="39">
        <v>31347682513</v>
      </c>
      <c r="F46" s="40">
        <v>1867139163</v>
      </c>
      <c r="G46" s="39">
        <v>33214821676</v>
      </c>
      <c r="H46" s="39">
        <v>25897745091</v>
      </c>
      <c r="I46" s="39">
        <v>25897745091</v>
      </c>
      <c r="J46" s="39">
        <v>-5449937422</v>
      </c>
    </row>
    <row r="47" spans="2:10" x14ac:dyDescent="0.2">
      <c r="B47" s="52" t="s">
        <v>45</v>
      </c>
      <c r="C47" s="42"/>
      <c r="D47" s="43"/>
      <c r="E47" s="34"/>
      <c r="F47" s="35"/>
      <c r="G47" s="34"/>
      <c r="H47" s="34"/>
      <c r="I47" s="34"/>
      <c r="J47" s="34"/>
    </row>
    <row r="48" spans="2:10" x14ac:dyDescent="0.2">
      <c r="B48" s="53"/>
      <c r="C48" s="48"/>
      <c r="D48" s="49"/>
      <c r="E48" s="34"/>
      <c r="F48" s="35"/>
      <c r="G48" s="34"/>
      <c r="H48" s="34"/>
      <c r="I48" s="34"/>
      <c r="J48" s="34"/>
    </row>
    <row r="49" spans="2:10" x14ac:dyDescent="0.2">
      <c r="B49" s="52" t="s">
        <v>46</v>
      </c>
      <c r="C49" s="42"/>
      <c r="D49" s="43"/>
      <c r="E49" s="37"/>
      <c r="F49" s="38"/>
      <c r="G49" s="37"/>
      <c r="H49" s="37"/>
      <c r="I49" s="37"/>
      <c r="J49" s="39">
        <v>-5449937422</v>
      </c>
    </row>
    <row r="50" spans="2:10" x14ac:dyDescent="0.2">
      <c r="B50" s="4"/>
      <c r="C50" s="5"/>
      <c r="D50" s="6"/>
      <c r="E50" s="34"/>
      <c r="F50" s="35"/>
      <c r="G50" s="34"/>
      <c r="H50" s="34"/>
      <c r="I50" s="34"/>
      <c r="J50" s="34"/>
    </row>
    <row r="51" spans="2:10" x14ac:dyDescent="0.2">
      <c r="B51" s="52" t="s">
        <v>47</v>
      </c>
      <c r="C51" s="42"/>
      <c r="D51" s="43"/>
      <c r="E51" s="34"/>
      <c r="F51" s="35"/>
      <c r="G51" s="34"/>
      <c r="H51" s="34"/>
      <c r="I51" s="34"/>
      <c r="J51" s="34"/>
    </row>
    <row r="52" spans="2:10" x14ac:dyDescent="0.2">
      <c r="B52" s="4"/>
      <c r="C52" s="48" t="s">
        <v>48</v>
      </c>
      <c r="D52" s="49"/>
      <c r="E52" s="39">
        <v>31715360555</v>
      </c>
      <c r="F52" s="40">
        <v>202971023</v>
      </c>
      <c r="G52" s="39">
        <v>31918331578</v>
      </c>
      <c r="H52" s="39">
        <v>23499560128</v>
      </c>
      <c r="I52" s="39">
        <v>23499560128</v>
      </c>
      <c r="J52" s="39">
        <v>-8215800427</v>
      </c>
    </row>
    <row r="53" spans="2:10" x14ac:dyDescent="0.2">
      <c r="B53" s="7"/>
      <c r="C53" s="5"/>
      <c r="D53" s="18" t="s">
        <v>49</v>
      </c>
      <c r="E53" s="34">
        <v>18385448004</v>
      </c>
      <c r="F53" s="35">
        <v>0</v>
      </c>
      <c r="G53" s="34">
        <v>18385448004</v>
      </c>
      <c r="H53" s="34">
        <v>12931148278</v>
      </c>
      <c r="I53" s="34">
        <v>12931148278</v>
      </c>
      <c r="J53" s="34">
        <v>-5454299726</v>
      </c>
    </row>
    <row r="54" spans="2:10" x14ac:dyDescent="0.2">
      <c r="B54" s="7"/>
      <c r="C54" s="5"/>
      <c r="D54" s="18" t="s">
        <v>50</v>
      </c>
      <c r="E54" s="34">
        <v>3584348363</v>
      </c>
      <c r="F54" s="35">
        <v>0</v>
      </c>
      <c r="G54" s="34">
        <v>3584348363</v>
      </c>
      <c r="H54" s="34">
        <v>2576067162</v>
      </c>
      <c r="I54" s="34">
        <v>2576067162</v>
      </c>
      <c r="J54" s="34">
        <v>-1008281201</v>
      </c>
    </row>
    <row r="55" spans="2:10" x14ac:dyDescent="0.2">
      <c r="B55" s="7"/>
      <c r="C55" s="5"/>
      <c r="D55" s="18" t="s">
        <v>51</v>
      </c>
      <c r="E55" s="34">
        <v>3380045882</v>
      </c>
      <c r="F55" s="35">
        <v>26239141</v>
      </c>
      <c r="G55" s="34">
        <v>3406285023</v>
      </c>
      <c r="H55" s="34">
        <v>3065656519</v>
      </c>
      <c r="I55" s="34">
        <v>3065656519</v>
      </c>
      <c r="J55" s="34">
        <v>-314389363</v>
      </c>
    </row>
    <row r="56" spans="2:10" ht="24" customHeight="1" x14ac:dyDescent="0.2">
      <c r="B56" s="7"/>
      <c r="C56" s="5"/>
      <c r="D56" s="28" t="s">
        <v>52</v>
      </c>
      <c r="E56" s="34">
        <v>3096628697</v>
      </c>
      <c r="F56" s="35">
        <v>22543545</v>
      </c>
      <c r="G56" s="34">
        <v>3119172242</v>
      </c>
      <c r="H56" s="34">
        <v>2339379189</v>
      </c>
      <c r="I56" s="34">
        <v>2339379189</v>
      </c>
      <c r="J56" s="34">
        <v>-757249508</v>
      </c>
    </row>
    <row r="57" spans="2:10" x14ac:dyDescent="0.2">
      <c r="B57" s="7"/>
      <c r="C57" s="5"/>
      <c r="D57" s="18" t="s">
        <v>53</v>
      </c>
      <c r="E57" s="34">
        <v>1107048507</v>
      </c>
      <c r="F57" s="35">
        <v>30828394</v>
      </c>
      <c r="G57" s="34">
        <v>1137876901</v>
      </c>
      <c r="H57" s="34">
        <v>853407657</v>
      </c>
      <c r="I57" s="34">
        <v>853407657</v>
      </c>
      <c r="J57" s="34">
        <v>-253640850</v>
      </c>
    </row>
    <row r="58" spans="2:10" ht="22.5" customHeight="1" x14ac:dyDescent="0.2">
      <c r="B58" s="7"/>
      <c r="C58" s="5"/>
      <c r="D58" s="18" t="s">
        <v>54</v>
      </c>
      <c r="E58" s="34">
        <v>207900219</v>
      </c>
      <c r="F58" s="35">
        <v>167943</v>
      </c>
      <c r="G58" s="34">
        <v>208068162</v>
      </c>
      <c r="H58" s="34">
        <v>144570866</v>
      </c>
      <c r="I58" s="34">
        <v>144570866</v>
      </c>
      <c r="J58" s="34">
        <v>-63329353</v>
      </c>
    </row>
    <row r="59" spans="2:10" x14ac:dyDescent="0.2">
      <c r="B59" s="7"/>
      <c r="C59" s="5"/>
      <c r="D59" s="18" t="s">
        <v>55</v>
      </c>
      <c r="E59" s="34">
        <v>101548770</v>
      </c>
      <c r="F59" s="35">
        <v>108323204</v>
      </c>
      <c r="G59" s="34">
        <v>209871974</v>
      </c>
      <c r="H59" s="34">
        <v>188884773</v>
      </c>
      <c r="I59" s="34">
        <v>188884773</v>
      </c>
      <c r="J59" s="34">
        <v>87336003</v>
      </c>
    </row>
    <row r="60" spans="2:10" x14ac:dyDescent="0.2">
      <c r="B60" s="7"/>
      <c r="C60" s="5"/>
      <c r="D60" s="18" t="s">
        <v>56</v>
      </c>
      <c r="E60" s="34">
        <v>1852392113</v>
      </c>
      <c r="F60" s="35">
        <v>14868796</v>
      </c>
      <c r="G60" s="34">
        <v>1867260909</v>
      </c>
      <c r="H60" s="34">
        <v>1400445684</v>
      </c>
      <c r="I60" s="34">
        <v>1400445684</v>
      </c>
      <c r="J60" s="34">
        <v>-451946429</v>
      </c>
    </row>
    <row r="61" spans="2:10" x14ac:dyDescent="0.2">
      <c r="B61" s="4"/>
      <c r="C61" s="48" t="s">
        <v>57</v>
      </c>
      <c r="D61" s="49"/>
      <c r="E61" s="39">
        <v>6947145347</v>
      </c>
      <c r="F61" s="40">
        <v>2724261576</v>
      </c>
      <c r="G61" s="39">
        <v>9671406923</v>
      </c>
      <c r="H61" s="39">
        <v>8845860760</v>
      </c>
      <c r="I61" s="39">
        <v>8845860760</v>
      </c>
      <c r="J61" s="39">
        <v>1898715413</v>
      </c>
    </row>
    <row r="62" spans="2:10" x14ac:dyDescent="0.2">
      <c r="B62" s="4"/>
      <c r="C62" s="5"/>
      <c r="D62" s="6" t="s">
        <v>58</v>
      </c>
      <c r="E62" s="34">
        <v>2788966533</v>
      </c>
      <c r="F62" s="35">
        <v>0</v>
      </c>
      <c r="G62" s="34">
        <v>2788966533</v>
      </c>
      <c r="H62" s="34">
        <v>2337838611</v>
      </c>
      <c r="I62" s="34">
        <v>2337838611</v>
      </c>
      <c r="J62" s="34">
        <v>-451127922</v>
      </c>
    </row>
    <row r="63" spans="2:10" x14ac:dyDescent="0.2">
      <c r="B63" s="7"/>
      <c r="C63" s="5"/>
      <c r="D63" s="6" t="s">
        <v>59</v>
      </c>
      <c r="E63" s="34">
        <v>4158178814</v>
      </c>
      <c r="F63" s="35">
        <v>2724261576</v>
      </c>
      <c r="G63" s="34">
        <v>6882440390</v>
      </c>
      <c r="H63" s="34">
        <v>6508022149</v>
      </c>
      <c r="I63" s="34">
        <v>6508022149</v>
      </c>
      <c r="J63" s="34">
        <v>2349843335</v>
      </c>
    </row>
    <row r="64" spans="2:10" x14ac:dyDescent="0.2">
      <c r="B64" s="4"/>
      <c r="C64" s="5"/>
      <c r="D64" s="6" t="s">
        <v>60</v>
      </c>
      <c r="E64" s="34">
        <v>0</v>
      </c>
      <c r="F64" s="35">
        <v>0</v>
      </c>
      <c r="G64" s="34">
        <v>0</v>
      </c>
      <c r="H64" s="34">
        <v>0</v>
      </c>
      <c r="I64" s="34">
        <v>0</v>
      </c>
      <c r="J64" s="34">
        <v>0</v>
      </c>
    </row>
    <row r="65" spans="2:10" x14ac:dyDescent="0.2">
      <c r="B65" s="4"/>
      <c r="C65" s="5"/>
      <c r="D65" s="6" t="s">
        <v>61</v>
      </c>
      <c r="E65" s="34">
        <v>0</v>
      </c>
      <c r="F65" s="35">
        <v>0</v>
      </c>
      <c r="G65" s="34">
        <v>0</v>
      </c>
      <c r="H65" s="34">
        <v>0</v>
      </c>
      <c r="I65" s="34">
        <v>0</v>
      </c>
      <c r="J65" s="34">
        <v>0</v>
      </c>
    </row>
    <row r="66" spans="2:10" x14ac:dyDescent="0.2">
      <c r="B66" s="4"/>
      <c r="C66" s="48" t="s">
        <v>62</v>
      </c>
      <c r="D66" s="49"/>
      <c r="E66" s="39">
        <v>7353025</v>
      </c>
      <c r="F66" s="40">
        <v>0</v>
      </c>
      <c r="G66" s="39">
        <v>7353025</v>
      </c>
      <c r="H66" s="39">
        <v>7726002</v>
      </c>
      <c r="I66" s="39">
        <v>7726002</v>
      </c>
      <c r="J66" s="39">
        <v>372977</v>
      </c>
    </row>
    <row r="67" spans="2:10" x14ac:dyDescent="0.2">
      <c r="B67" s="4"/>
      <c r="C67" s="5"/>
      <c r="D67" s="8" t="s">
        <v>63</v>
      </c>
      <c r="E67" s="34">
        <v>0</v>
      </c>
      <c r="F67" s="35">
        <v>0</v>
      </c>
      <c r="G67" s="34">
        <v>0</v>
      </c>
      <c r="H67" s="34">
        <v>0</v>
      </c>
      <c r="I67" s="34">
        <v>0</v>
      </c>
      <c r="J67" s="34">
        <v>0</v>
      </c>
    </row>
    <row r="68" spans="2:10" x14ac:dyDescent="0.2">
      <c r="B68" s="4"/>
      <c r="C68" s="5"/>
      <c r="D68" s="6" t="s">
        <v>64</v>
      </c>
      <c r="E68" s="34">
        <v>7353025</v>
      </c>
      <c r="F68" s="35">
        <v>0</v>
      </c>
      <c r="G68" s="34">
        <v>7353025</v>
      </c>
      <c r="H68" s="34">
        <v>7726002</v>
      </c>
      <c r="I68" s="34">
        <v>7726002</v>
      </c>
      <c r="J68" s="34">
        <v>372977</v>
      </c>
    </row>
    <row r="69" spans="2:10" x14ac:dyDescent="0.2">
      <c r="B69" s="7"/>
      <c r="C69" s="50" t="s">
        <v>65</v>
      </c>
      <c r="D69" s="51"/>
      <c r="E69" s="34">
        <v>0</v>
      </c>
      <c r="F69" s="35">
        <v>0</v>
      </c>
      <c r="G69" s="34">
        <v>0</v>
      </c>
      <c r="H69" s="34">
        <v>0</v>
      </c>
      <c r="I69" s="34">
        <v>0</v>
      </c>
      <c r="J69" s="34">
        <v>0</v>
      </c>
    </row>
    <row r="70" spans="2:10" x14ac:dyDescent="0.2">
      <c r="B70" s="7"/>
      <c r="C70" s="48" t="s">
        <v>66</v>
      </c>
      <c r="D70" s="49"/>
      <c r="E70" s="34">
        <v>0</v>
      </c>
      <c r="F70" s="35">
        <v>0</v>
      </c>
      <c r="G70" s="34">
        <v>0</v>
      </c>
      <c r="H70" s="34">
        <v>0</v>
      </c>
      <c r="I70" s="34">
        <v>0</v>
      </c>
      <c r="J70" s="34">
        <v>0</v>
      </c>
    </row>
    <row r="71" spans="2:10" x14ac:dyDescent="0.2">
      <c r="B71" s="4"/>
      <c r="C71" s="48"/>
      <c r="D71" s="49"/>
      <c r="E71" s="34"/>
      <c r="F71" s="35"/>
      <c r="G71" s="34"/>
      <c r="H71" s="34"/>
      <c r="I71" s="34"/>
      <c r="J71" s="34"/>
    </row>
    <row r="72" spans="2:10" x14ac:dyDescent="0.2">
      <c r="B72" s="52" t="s">
        <v>67</v>
      </c>
      <c r="C72" s="42"/>
      <c r="D72" s="43"/>
      <c r="E72" s="39">
        <v>38669858927</v>
      </c>
      <c r="F72" s="40">
        <v>2927232599</v>
      </c>
      <c r="G72" s="39">
        <v>41597091526</v>
      </c>
      <c r="H72" s="39">
        <v>32353146890</v>
      </c>
      <c r="I72" s="39">
        <v>32353146890</v>
      </c>
      <c r="J72" s="39">
        <v>-6316712037</v>
      </c>
    </row>
    <row r="73" spans="2:10" x14ac:dyDescent="0.2">
      <c r="B73" s="4"/>
      <c r="C73" s="48"/>
      <c r="D73" s="49"/>
      <c r="E73" s="34"/>
      <c r="F73" s="35"/>
      <c r="G73" s="34"/>
      <c r="H73" s="34"/>
      <c r="I73" s="34"/>
      <c r="J73" s="34"/>
    </row>
    <row r="74" spans="2:10" x14ac:dyDescent="0.2">
      <c r="B74" s="52" t="s">
        <v>68</v>
      </c>
      <c r="C74" s="42"/>
      <c r="D74" s="43"/>
      <c r="E74" s="34">
        <v>0</v>
      </c>
      <c r="F74" s="35">
        <v>0</v>
      </c>
      <c r="G74" s="34">
        <v>0</v>
      </c>
      <c r="H74" s="34">
        <v>0</v>
      </c>
      <c r="I74" s="34">
        <v>0</v>
      </c>
      <c r="J74" s="34">
        <v>0</v>
      </c>
    </row>
    <row r="75" spans="2:10" x14ac:dyDescent="0.2">
      <c r="B75" s="4"/>
      <c r="C75" s="48" t="s">
        <v>69</v>
      </c>
      <c r="D75" s="49"/>
      <c r="E75" s="34">
        <v>0</v>
      </c>
      <c r="F75" s="35">
        <v>0</v>
      </c>
      <c r="G75" s="34">
        <v>0</v>
      </c>
      <c r="H75" s="34">
        <v>0</v>
      </c>
      <c r="I75" s="34">
        <v>0</v>
      </c>
      <c r="J75" s="34">
        <v>0</v>
      </c>
    </row>
    <row r="76" spans="2:10" x14ac:dyDescent="0.2">
      <c r="B76" s="4"/>
      <c r="C76" s="48"/>
      <c r="D76" s="49"/>
      <c r="E76" s="34"/>
      <c r="F76" s="35"/>
      <c r="G76" s="34"/>
      <c r="H76" s="34"/>
      <c r="I76" s="34"/>
      <c r="J76" s="34"/>
    </row>
    <row r="77" spans="2:10" x14ac:dyDescent="0.2">
      <c r="B77" s="52" t="s">
        <v>70</v>
      </c>
      <c r="C77" s="42"/>
      <c r="D77" s="43"/>
      <c r="E77" s="39">
        <v>70017541440</v>
      </c>
      <c r="F77" s="40">
        <v>4794371762</v>
      </c>
      <c r="G77" s="39">
        <v>74811913202</v>
      </c>
      <c r="H77" s="39">
        <v>58250891981</v>
      </c>
      <c r="I77" s="39">
        <v>58250891981</v>
      </c>
      <c r="J77" s="39">
        <v>-11766649459</v>
      </c>
    </row>
    <row r="78" spans="2:10" x14ac:dyDescent="0.2">
      <c r="B78" s="4"/>
      <c r="C78" s="48"/>
      <c r="D78" s="49"/>
      <c r="E78" s="34"/>
      <c r="F78" s="35"/>
      <c r="G78" s="34"/>
      <c r="H78" s="34"/>
      <c r="I78" s="34"/>
      <c r="J78" s="34"/>
    </row>
    <row r="79" spans="2:10" x14ac:dyDescent="0.2">
      <c r="B79" s="4"/>
      <c r="C79" s="42" t="s">
        <v>71</v>
      </c>
      <c r="D79" s="43"/>
      <c r="E79" s="34"/>
      <c r="F79" s="35"/>
      <c r="G79" s="34"/>
      <c r="H79" s="34"/>
      <c r="I79" s="34"/>
      <c r="J79" s="34"/>
    </row>
    <row r="80" spans="2:10" ht="21.75" customHeight="1" x14ac:dyDescent="0.2">
      <c r="B80" s="4"/>
      <c r="C80" s="44" t="s">
        <v>72</v>
      </c>
      <c r="D80" s="45"/>
      <c r="E80" s="34">
        <v>0</v>
      </c>
      <c r="F80" s="35">
        <v>0</v>
      </c>
      <c r="G80" s="34">
        <v>0</v>
      </c>
      <c r="H80" s="34">
        <v>0</v>
      </c>
      <c r="I80" s="34">
        <v>0</v>
      </c>
      <c r="J80" s="34">
        <v>0</v>
      </c>
    </row>
    <row r="81" spans="2:10" ht="27" customHeight="1" x14ac:dyDescent="0.2">
      <c r="B81" s="4"/>
      <c r="C81" s="44" t="s">
        <v>73</v>
      </c>
      <c r="D81" s="45"/>
      <c r="E81" s="34">
        <v>0</v>
      </c>
      <c r="F81" s="35">
        <v>0</v>
      </c>
      <c r="G81" s="34">
        <v>0</v>
      </c>
      <c r="H81" s="34">
        <v>0</v>
      </c>
      <c r="I81" s="34">
        <v>0</v>
      </c>
      <c r="J81" s="34">
        <v>0</v>
      </c>
    </row>
    <row r="82" spans="2:10" x14ac:dyDescent="0.2">
      <c r="B82" s="4"/>
      <c r="C82" s="42" t="s">
        <v>74</v>
      </c>
      <c r="D82" s="43"/>
      <c r="E82" s="34">
        <v>0</v>
      </c>
      <c r="F82" s="35">
        <v>0</v>
      </c>
      <c r="G82" s="34">
        <v>0</v>
      </c>
      <c r="H82" s="34">
        <v>0</v>
      </c>
      <c r="I82" s="34">
        <v>0</v>
      </c>
      <c r="J82" s="34">
        <v>0</v>
      </c>
    </row>
    <row r="83" spans="2:10" ht="13.5" thickBot="1" x14ac:dyDescent="0.25">
      <c r="B83" s="9"/>
      <c r="C83" s="46"/>
      <c r="D83" s="47"/>
      <c r="E83" s="29"/>
      <c r="F83" s="30"/>
      <c r="G83" s="31"/>
      <c r="H83" s="31"/>
      <c r="I83" s="31"/>
      <c r="J83" s="31"/>
    </row>
    <row r="84" spans="2:10" x14ac:dyDescent="0.2">
      <c r="B84" s="10"/>
      <c r="C84" s="10"/>
      <c r="D84" s="10"/>
      <c r="E84" s="10"/>
      <c r="F84" s="10"/>
      <c r="G84" s="10"/>
      <c r="H84" s="13"/>
      <c r="I84" s="10"/>
      <c r="J84" s="10"/>
    </row>
    <row r="86" spans="2:10" x14ac:dyDescent="0.2">
      <c r="E86" s="11"/>
    </row>
    <row r="87" spans="2:10" x14ac:dyDescent="0.2">
      <c r="F87" s="11"/>
    </row>
  </sheetData>
  <mergeCells count="50">
    <mergeCell ref="B3:J3"/>
    <mergeCell ref="B4:J4"/>
    <mergeCell ref="B5:J5"/>
    <mergeCell ref="B7:J7"/>
    <mergeCell ref="E8:I8"/>
    <mergeCell ref="J8:J10"/>
    <mergeCell ref="E9:E10"/>
    <mergeCell ref="F9:F10"/>
    <mergeCell ref="C18:D18"/>
    <mergeCell ref="G9:G10"/>
    <mergeCell ref="H9:H10"/>
    <mergeCell ref="I9:I10"/>
    <mergeCell ref="B10:D10"/>
    <mergeCell ref="B11:D11"/>
    <mergeCell ref="B12:D12"/>
    <mergeCell ref="C13:D13"/>
    <mergeCell ref="C14:D14"/>
    <mergeCell ref="C15:D15"/>
    <mergeCell ref="C16:D16"/>
    <mergeCell ref="C17:D17"/>
    <mergeCell ref="B8:D9"/>
    <mergeCell ref="C52:D52"/>
    <mergeCell ref="C19:D19"/>
    <mergeCell ref="B20:B21"/>
    <mergeCell ref="C20:D20"/>
    <mergeCell ref="C21:D21"/>
    <mergeCell ref="C33:D33"/>
    <mergeCell ref="C42:D42"/>
    <mergeCell ref="B46:D46"/>
    <mergeCell ref="B47:D47"/>
    <mergeCell ref="B48:D48"/>
    <mergeCell ref="B49:D49"/>
    <mergeCell ref="B51:D51"/>
    <mergeCell ref="C78:D78"/>
    <mergeCell ref="C61:D61"/>
    <mergeCell ref="C66:D66"/>
    <mergeCell ref="C69:D69"/>
    <mergeCell ref="C70:D70"/>
    <mergeCell ref="C71:D71"/>
    <mergeCell ref="B72:D72"/>
    <mergeCell ref="C73:D73"/>
    <mergeCell ref="B74:D74"/>
    <mergeCell ref="C75:D75"/>
    <mergeCell ref="C76:D76"/>
    <mergeCell ref="B77:D77"/>
    <mergeCell ref="C79:D79"/>
    <mergeCell ref="C80:D80"/>
    <mergeCell ref="C81:D81"/>
    <mergeCell ref="C82:D82"/>
    <mergeCell ref="C83:D83"/>
  </mergeCells>
  <printOptions horizontalCentered="1"/>
  <pageMargins left="0" right="0" top="0" bottom="0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65"/>
  <sheetViews>
    <sheetView topLeftCell="A4" zoomScale="80" zoomScaleNormal="80" workbookViewId="0">
      <selection activeCell="A19" sqref="A19"/>
    </sheetView>
  </sheetViews>
  <sheetFormatPr baseColWidth="10" defaultColWidth="36.42578125" defaultRowHeight="12.75" x14ac:dyDescent="0.2"/>
  <cols>
    <col min="1" max="1" width="60" bestFit="1" customWidth="1"/>
    <col min="2" max="2" width="17.42578125" bestFit="1" customWidth="1"/>
    <col min="3" max="3" width="29.28515625" bestFit="1" customWidth="1"/>
    <col min="4" max="4" width="17.42578125" bestFit="1" customWidth="1"/>
    <col min="5" max="5" width="17.140625" bestFit="1" customWidth="1"/>
    <col min="6" max="6" width="21.5703125" bestFit="1" customWidth="1"/>
    <col min="7" max="7" width="18.140625" bestFit="1" customWidth="1"/>
  </cols>
  <sheetData>
    <row r="2" spans="1:7" x14ac:dyDescent="0.2">
      <c r="A2" s="22"/>
      <c r="B2" s="23" t="e">
        <f ca="1">[1]!BexGetCellData("00O2TQ2O5Z7FJGG3WNRY95GUJ","","DP_3")</f>
        <v>#NAME?</v>
      </c>
      <c r="C2" s="23" t="e">
        <f ca="1">[1]!BexGetCellData("00O2TQ2O5Z7FJGG3WNRY95N63","","DP_3")</f>
        <v>#NAME?</v>
      </c>
      <c r="D2" s="23" t="e">
        <f ca="1">[1]!BexGetCellData("00O2TQ2O5Z7FJGG3WNRY95THN","","DP_3")</f>
        <v>#NAME?</v>
      </c>
      <c r="E2" s="23" t="e">
        <f ca="1">[1]!BexGetCellData("00O2TQ2O5Z7FJGG3WNRY95ZT7","","DP_3")</f>
        <v>#NAME?</v>
      </c>
      <c r="F2" s="23" t="e">
        <f ca="1">[1]!BexGetCellData("00O2TQ2O5Z7FN7M9BTIZBOZ6Y","","DP_3")</f>
        <v>#NAME?</v>
      </c>
      <c r="G2" s="23" t="e">
        <f ca="1">[1]!BexGetCellData("00O2TQ2O5Z7FJGG3WNRY96CGB","","DP_3")</f>
        <v>#NAME?</v>
      </c>
    </row>
    <row r="3" spans="1:7" x14ac:dyDescent="0.2">
      <c r="A3" s="23" t="e">
        <f ca="1">[1]!BexGetCellData("","00O2TQ2O5Z7FJGG1WKEQUXCR7","DP_3")</f>
        <v>#NAME?</v>
      </c>
      <c r="B3" s="24" t="e">
        <f ca="1">[1]!BexGetCellData("00O2TQ2O5Z7FJGG3WNRY95GUJ","00O2TQ2O5Z7FJGG1WKEQUXCR7","DP_3")</f>
        <v>#NAME?</v>
      </c>
      <c r="C3" s="24" t="e">
        <f ca="1">[1]!BexGetCellData("00O2TQ2O5Z7FJGG3WNRY95N63","00O2TQ2O5Z7FJGG1WKEQUXCR7","DP_3")</f>
        <v>#NAME?</v>
      </c>
      <c r="D3" s="24" t="e">
        <f ca="1">[1]!BexGetCellData("00O2TQ2O5Z7FJGG3WNRY95THN","00O2TQ2O5Z7FJGG1WKEQUXCR7","DP_3")</f>
        <v>#NAME?</v>
      </c>
      <c r="E3" s="24" t="e">
        <f ca="1">[1]!BexGetCellData("00O2TQ2O5Z7FJGG3WNRY95ZT7","00O2TQ2O5Z7FJGG1WKEQUXCR7","DP_3")</f>
        <v>#NAME?</v>
      </c>
      <c r="F3" s="24" t="e">
        <f ca="1">[1]!BexGetCellData("00O2TQ2O5Z7FN7M9BTIZBOZ6Y","00O2TQ2O5Z7FJGG1WKEQUXCR7","DP_3")</f>
        <v>#NAME?</v>
      </c>
      <c r="G3" s="24" t="e">
        <f ca="1">[1]!BexGetCellData("00O2TQ2O5Z7FJGG3WNRY96CGB","00O2TQ2O5Z7FJGG1WKEQUXCR7","DP_3")</f>
        <v>#NAME?</v>
      </c>
    </row>
    <row r="4" spans="1:7" x14ac:dyDescent="0.2">
      <c r="A4" s="23" t="e">
        <f ca="1">[1]!BexGetCellData("","00O2TQ2O5Z7FJGG1WKEQUXJ2R","DP_3")</f>
        <v>#NAME?</v>
      </c>
      <c r="B4" s="24" t="e">
        <f ca="1">[1]!BexGetCellData("00O2TQ2O5Z7FJGG3WNRY95GUJ","00O2TQ2O5Z7FJGG1WKEQUXJ2R","DP_3")</f>
        <v>#NAME?</v>
      </c>
      <c r="C4" s="24" t="e">
        <f ca="1">[1]!BexGetCellData("00O2TQ2O5Z7FJGG3WNRY95N63","00O2TQ2O5Z7FJGG1WKEQUXJ2R","DP_3")</f>
        <v>#NAME?</v>
      </c>
      <c r="D4" s="24" t="e">
        <f ca="1">[1]!BexGetCellData("00O2TQ2O5Z7FJGG3WNRY95THN","00O2TQ2O5Z7FJGG1WKEQUXJ2R","DP_3")</f>
        <v>#NAME?</v>
      </c>
      <c r="E4" s="24" t="e">
        <f ca="1">[1]!BexGetCellData("00O2TQ2O5Z7FJGG3WNRY95ZT7","00O2TQ2O5Z7FJGG1WKEQUXJ2R","DP_3")</f>
        <v>#NAME?</v>
      </c>
      <c r="F4" s="24" t="e">
        <f ca="1">[1]!BexGetCellData("00O2TQ2O5Z7FN7M9BTIZBOZ6Y","00O2TQ2O5Z7FJGG1WKEQUXJ2R","DP_3")</f>
        <v>#NAME?</v>
      </c>
      <c r="G4" s="24" t="e">
        <f ca="1">[1]!BexGetCellData("00O2TQ2O5Z7FJGG3WNRY96CGB","00O2TQ2O5Z7FJGG1WKEQUXJ2R","DP_3")</f>
        <v>#NAME?</v>
      </c>
    </row>
    <row r="5" spans="1:7" x14ac:dyDescent="0.2">
      <c r="A5" s="23" t="e">
        <f ca="1">[1]!BexGetCellData("","00O2TQ2O5Z7FJGG1WKEQUXPEB","DP_3")</f>
        <v>#NAME?</v>
      </c>
      <c r="B5" s="24" t="e">
        <f ca="1">[1]!BexGetCellData("00O2TQ2O5Z7FJGG3WNRY95GUJ","00O2TQ2O5Z7FJGG1WKEQUXPEB","DP_3")</f>
        <v>#NAME?</v>
      </c>
      <c r="C5" s="24" t="e">
        <f ca="1">[1]!BexGetCellData("00O2TQ2O5Z7FJGG3WNRY95N63","00O2TQ2O5Z7FJGG1WKEQUXPEB","DP_3")</f>
        <v>#NAME?</v>
      </c>
      <c r="D5" s="24" t="e">
        <f ca="1">[1]!BexGetCellData("00O2TQ2O5Z7FJGG3WNRY95THN","00O2TQ2O5Z7FJGG1WKEQUXPEB","DP_3")</f>
        <v>#NAME?</v>
      </c>
      <c r="E5" s="24" t="e">
        <f ca="1">[1]!BexGetCellData("00O2TQ2O5Z7FJGG3WNRY95ZT7","00O2TQ2O5Z7FJGG1WKEQUXPEB","DP_3")</f>
        <v>#NAME?</v>
      </c>
      <c r="F5" s="24" t="e">
        <f ca="1">[1]!BexGetCellData("00O2TQ2O5Z7FN7M9BTIZBOZ6Y","00O2TQ2O5Z7FJGG1WKEQUXPEB","DP_3")</f>
        <v>#NAME?</v>
      </c>
      <c r="G5" s="24" t="e">
        <f ca="1">[1]!BexGetCellData("00O2TQ2O5Z7FJGG3WNRY96CGB","00O2TQ2O5Z7FJGG1WKEQUXPEB","DP_3")</f>
        <v>#NAME?</v>
      </c>
    </row>
    <row r="6" spans="1:7" x14ac:dyDescent="0.2">
      <c r="A6" s="23" t="e">
        <f ca="1">[1]!BexGetCellData("","00O2TQ2O5Z7FJGG1WKEQUXVPV","DP_3")</f>
        <v>#NAME?</v>
      </c>
      <c r="B6" s="24" t="e">
        <f ca="1">[1]!BexGetCellData("00O2TQ2O5Z7FJGG3WNRY95GUJ","00O2TQ2O5Z7FJGG1WKEQUXVPV","DP_3")</f>
        <v>#NAME?</v>
      </c>
      <c r="C6" s="24" t="e">
        <f ca="1">[1]!BexGetCellData("00O2TQ2O5Z7FJGG3WNRY95N63","00O2TQ2O5Z7FJGG1WKEQUXVPV","DP_3")</f>
        <v>#NAME?</v>
      </c>
      <c r="D6" s="24" t="e">
        <f ca="1">[1]!BexGetCellData("00O2TQ2O5Z7FJGG3WNRY95THN","00O2TQ2O5Z7FJGG1WKEQUXVPV","DP_3")</f>
        <v>#NAME?</v>
      </c>
      <c r="E6" s="24" t="e">
        <f ca="1">[1]!BexGetCellData("00O2TQ2O5Z7FJGG3WNRY95ZT7","00O2TQ2O5Z7FJGG1WKEQUXVPV","DP_3")</f>
        <v>#NAME?</v>
      </c>
      <c r="F6" s="24" t="e">
        <f ca="1">[1]!BexGetCellData("00O2TQ2O5Z7FN7M9BTIZBOZ6Y","00O2TQ2O5Z7FJGG1WKEQUXVPV","DP_3")</f>
        <v>#NAME?</v>
      </c>
      <c r="G6" s="24" t="e">
        <f ca="1">[1]!BexGetCellData("00O2TQ2O5Z7FJGG3WNRY96CGB","00O2TQ2O5Z7FJGG1WKEQUXVPV","DP_3")</f>
        <v>#NAME?</v>
      </c>
    </row>
    <row r="7" spans="1:7" x14ac:dyDescent="0.2">
      <c r="A7" s="23" t="e">
        <f ca="1">[1]!BexGetCellData("","00O2TQ2O5Z7FJGG1WKEQUY21F","DP_3")</f>
        <v>#NAME?</v>
      </c>
      <c r="B7" s="24" t="e">
        <f ca="1">[1]!BexGetCellData("00O2TQ2O5Z7FJGG3WNRY95GUJ","00O2TQ2O5Z7FJGG1WKEQUY21F","DP_3")</f>
        <v>#NAME?</v>
      </c>
      <c r="C7" s="24" t="e">
        <f ca="1">[1]!BexGetCellData("00O2TQ2O5Z7FJGG3WNRY95N63","00O2TQ2O5Z7FJGG1WKEQUY21F","DP_3")</f>
        <v>#NAME?</v>
      </c>
      <c r="D7" s="24" t="e">
        <f ca="1">[1]!BexGetCellData("00O2TQ2O5Z7FJGG3WNRY95THN","00O2TQ2O5Z7FJGG1WKEQUY21F","DP_3")</f>
        <v>#NAME?</v>
      </c>
      <c r="E7" s="24" t="e">
        <f ca="1">[1]!BexGetCellData("00O2TQ2O5Z7FJGG3WNRY95ZT7","00O2TQ2O5Z7FJGG1WKEQUY21F","DP_3")</f>
        <v>#NAME?</v>
      </c>
      <c r="F7" s="24" t="e">
        <f ca="1">[1]!BexGetCellData("00O2TQ2O5Z7FN7M9BTIZBOZ6Y","00O2TQ2O5Z7FJGG1WKEQUY21F","DP_3")</f>
        <v>#NAME?</v>
      </c>
      <c r="G7" s="24" t="e">
        <f ca="1">[1]!BexGetCellData("00O2TQ2O5Z7FJGG3WNRY96CGB","00O2TQ2O5Z7FJGG1WKEQUY21F","DP_3")</f>
        <v>#NAME?</v>
      </c>
    </row>
    <row r="8" spans="1:7" x14ac:dyDescent="0.2">
      <c r="A8" s="23" t="e">
        <f ca="1">[1]!BexGetCellData("","00O2TQ2O5Z7FJGG1WKEQUY8CZ","DP_3")</f>
        <v>#NAME?</v>
      </c>
      <c r="B8" s="24" t="e">
        <f ca="1">[1]!BexGetCellData("00O2TQ2O5Z7FJGG3WNRY95GUJ","00O2TQ2O5Z7FJGG1WKEQUY8CZ","DP_3")</f>
        <v>#NAME?</v>
      </c>
      <c r="C8" s="24" t="e">
        <f ca="1">[1]!BexGetCellData("00O2TQ2O5Z7FJGG3WNRY95N63","00O2TQ2O5Z7FJGG1WKEQUY8CZ","DP_3")</f>
        <v>#NAME?</v>
      </c>
      <c r="D8" s="24" t="e">
        <f ca="1">[1]!BexGetCellData("00O2TQ2O5Z7FJGG3WNRY95THN","00O2TQ2O5Z7FJGG1WKEQUY8CZ","DP_3")</f>
        <v>#NAME?</v>
      </c>
      <c r="E8" s="24" t="e">
        <f ca="1">[1]!BexGetCellData("00O2TQ2O5Z7FJGG3WNRY95ZT7","00O2TQ2O5Z7FJGG1WKEQUY8CZ","DP_3")</f>
        <v>#NAME?</v>
      </c>
      <c r="F8" s="24" t="e">
        <f ca="1">[1]!BexGetCellData("00O2TQ2O5Z7FN7M9BTIZBOZ6Y","00O2TQ2O5Z7FJGG1WKEQUY8CZ","DP_3")</f>
        <v>#NAME?</v>
      </c>
      <c r="G8" s="24" t="e">
        <f ca="1">[1]!BexGetCellData("00O2TQ2O5Z7FJGG3WNRY96CGB","00O2TQ2O5Z7FJGG1WKEQUY8CZ","DP_3")</f>
        <v>#NAME?</v>
      </c>
    </row>
    <row r="9" spans="1:7" x14ac:dyDescent="0.2">
      <c r="A9" s="23" t="e">
        <f ca="1">[1]!BexGetCellData("","00O2TQ2O5Z7FJGG1WKEQUYEOJ","DP_3")</f>
        <v>#NAME?</v>
      </c>
      <c r="B9" s="24" t="e">
        <f ca="1">[1]!BexGetCellData("00O2TQ2O5Z7FJGG3WNRY95GUJ","00O2TQ2O5Z7FJGG1WKEQUYEOJ","DP_3")</f>
        <v>#NAME?</v>
      </c>
      <c r="C9" s="24" t="e">
        <f ca="1">[1]!BexGetCellData("00O2TQ2O5Z7FJGG3WNRY95N63","00O2TQ2O5Z7FJGG1WKEQUYEOJ","DP_3")</f>
        <v>#NAME?</v>
      </c>
      <c r="D9" s="24" t="e">
        <f ca="1">[1]!BexGetCellData("00O2TQ2O5Z7FJGG3WNRY95THN","00O2TQ2O5Z7FJGG1WKEQUYEOJ","DP_3")</f>
        <v>#NAME?</v>
      </c>
      <c r="E9" s="24" t="e">
        <f ca="1">[1]!BexGetCellData("00O2TQ2O5Z7FJGG3WNRY95ZT7","00O2TQ2O5Z7FJGG1WKEQUYEOJ","DP_3")</f>
        <v>#NAME?</v>
      </c>
      <c r="F9" s="24" t="e">
        <f ca="1">[1]!BexGetCellData("00O2TQ2O5Z7FN7M9BTIZBOZ6Y","00O2TQ2O5Z7FJGG1WKEQUYEOJ","DP_3")</f>
        <v>#NAME?</v>
      </c>
      <c r="G9" s="24" t="e">
        <f ca="1">[1]!BexGetCellData("00O2TQ2O5Z7FJGG3WNRY96CGB","00O2TQ2O5Z7FJGG1WKEQUYEOJ","DP_3")</f>
        <v>#NAME?</v>
      </c>
    </row>
    <row r="10" spans="1:7" x14ac:dyDescent="0.2">
      <c r="A10" s="23" t="e">
        <f ca="1">[1]!BexGetCellData("","00O2TQ2O5Z7FJGG1WKEQUYL03","DP_3")</f>
        <v>#NAME?</v>
      </c>
      <c r="B10" s="24" t="e">
        <f ca="1">[1]!BexGetCellData("00O2TQ2O5Z7FJGG3WNRY95GUJ","00O2TQ2O5Z7FJGG1WKEQUYL03","DP_3")</f>
        <v>#NAME?</v>
      </c>
      <c r="C10" s="24" t="e">
        <f ca="1">[1]!BexGetCellData("00O2TQ2O5Z7FJGG3WNRY95N63","00O2TQ2O5Z7FJGG1WKEQUYL03","DP_3")</f>
        <v>#NAME?</v>
      </c>
      <c r="D10" s="24" t="e">
        <f ca="1">[1]!BexGetCellData("00O2TQ2O5Z7FJGG3WNRY95THN","00O2TQ2O5Z7FJGG1WKEQUYL03","DP_3")</f>
        <v>#NAME?</v>
      </c>
      <c r="E10" s="24" t="e">
        <f ca="1">[1]!BexGetCellData("00O2TQ2O5Z7FJGG3WNRY95ZT7","00O2TQ2O5Z7FJGG1WKEQUYL03","DP_3")</f>
        <v>#NAME?</v>
      </c>
      <c r="F10" s="24" t="e">
        <f ca="1">[1]!BexGetCellData("00O2TQ2O5Z7FN7M9BTIZBOZ6Y","00O2TQ2O5Z7FJGG1WKEQUYL03","DP_3")</f>
        <v>#NAME?</v>
      </c>
      <c r="G10" s="24" t="e">
        <f ca="1">[1]!BexGetCellData("00O2TQ2O5Z7FJGG3WNRY96CGB","00O2TQ2O5Z7FJGG1WKEQUYL03","DP_3")</f>
        <v>#NAME?</v>
      </c>
    </row>
    <row r="11" spans="1:7" x14ac:dyDescent="0.2">
      <c r="A11" s="23" t="e">
        <f ca="1">[1]!BexGetCellData("","00O2TQ2O5Z7FJGG1WKEQUYXN7","DP_3")</f>
        <v>#NAME?</v>
      </c>
      <c r="B11" s="24" t="e">
        <f ca="1">[1]!BexGetCellData("00O2TQ2O5Z7FJGG3WNRY95GUJ","00O2TQ2O5Z7FJGG1WKEQUYXN7","DP_3")</f>
        <v>#NAME?</v>
      </c>
      <c r="C11" s="24" t="e">
        <f ca="1">[1]!BexGetCellData("00O2TQ2O5Z7FJGG3WNRY95N63","00O2TQ2O5Z7FJGG1WKEQUYXN7","DP_3")</f>
        <v>#NAME?</v>
      </c>
      <c r="D11" s="24" t="e">
        <f ca="1">[1]!BexGetCellData("00O2TQ2O5Z7FJGG3WNRY95THN","00O2TQ2O5Z7FJGG1WKEQUYXN7","DP_3")</f>
        <v>#NAME?</v>
      </c>
      <c r="E11" s="24" t="e">
        <f ca="1">[1]!BexGetCellData("00O2TQ2O5Z7FJGG3WNRY95ZT7","00O2TQ2O5Z7FJGG1WKEQUYXN7","DP_3")</f>
        <v>#NAME?</v>
      </c>
      <c r="F11" s="24" t="e">
        <f ca="1">[1]!BexGetCellData("00O2TQ2O5Z7FN7M9BTIZBOZ6Y","00O2TQ2O5Z7FJGG1WKEQUYXN7","DP_3")</f>
        <v>#NAME?</v>
      </c>
      <c r="G11" s="24" t="e">
        <f ca="1">[1]!BexGetCellData("00O2TQ2O5Z7FJGG3WNRY96CGB","00O2TQ2O5Z7FJGG1WKEQUYXN7","DP_3")</f>
        <v>#NAME?</v>
      </c>
    </row>
    <row r="12" spans="1:7" x14ac:dyDescent="0.2">
      <c r="A12" s="23" t="e">
        <f ca="1">[1]!BexGetCellData("","00O2TQ2O5Z7FJGG1WKEQUYRBN","DP_3")</f>
        <v>#NAME?</v>
      </c>
      <c r="B12" s="24" t="e">
        <f ca="1">[1]!BexGetCellData("00O2TQ2O5Z7FJGG3WNRY95GUJ","00O2TQ2O5Z7FJGG1WKEQUYRBN","DP_3")</f>
        <v>#NAME?</v>
      </c>
      <c r="C12" s="24" t="e">
        <f ca="1">[1]!BexGetCellData("00O2TQ2O5Z7FJGG3WNRY95N63","00O2TQ2O5Z7FJGG1WKEQUYRBN","DP_3")</f>
        <v>#NAME?</v>
      </c>
      <c r="D12" s="24" t="e">
        <f ca="1">[1]!BexGetCellData("00O2TQ2O5Z7FJGG3WNRY95THN","00O2TQ2O5Z7FJGG1WKEQUYRBN","DP_3")</f>
        <v>#NAME?</v>
      </c>
      <c r="E12" s="24" t="e">
        <f ca="1">[1]!BexGetCellData("00O2TQ2O5Z7FJGG3WNRY95ZT7","00O2TQ2O5Z7FJGG1WKEQUYRBN","DP_3")</f>
        <v>#NAME?</v>
      </c>
      <c r="F12" s="24" t="e">
        <f ca="1">[1]!BexGetCellData("00O2TQ2O5Z7FN7M9BTIZBOZ6Y","00O2TQ2O5Z7FJGG1WKEQUYRBN","DP_3")</f>
        <v>#NAME?</v>
      </c>
      <c r="G12" s="24" t="e">
        <f ca="1">[1]!BexGetCellData("00O2TQ2O5Z7FJGG3WNRY96CGB","00O2TQ2O5Z7FJGG1WKEQUYRBN","DP_3")</f>
        <v>#NAME?</v>
      </c>
    </row>
    <row r="13" spans="1:7" x14ac:dyDescent="0.2">
      <c r="A13" s="23" t="e">
        <f ca="1">[1]!BexGetCellData("","00O2TQ2O5Z7FJGG1WKEQUZ3YR","DP_3")</f>
        <v>#NAME?</v>
      </c>
      <c r="B13" s="24" t="e">
        <f ca="1">[1]!BexGetCellData("00O2TQ2O5Z7FJGG3WNRY95GUJ","00O2TQ2O5Z7FJGG1WKEQUZ3YR","DP_3")</f>
        <v>#NAME?</v>
      </c>
      <c r="C13" s="24" t="e">
        <f ca="1">[1]!BexGetCellData("00O2TQ2O5Z7FJGG3WNRY95N63","00O2TQ2O5Z7FJGG1WKEQUZ3YR","DP_3")</f>
        <v>#NAME?</v>
      </c>
      <c r="D13" s="24" t="e">
        <f ca="1">[1]!BexGetCellData("00O2TQ2O5Z7FJGG3WNRY95THN","00O2TQ2O5Z7FJGG1WKEQUZ3YR","DP_3")</f>
        <v>#NAME?</v>
      </c>
      <c r="E13" s="24" t="e">
        <f ca="1">[1]!BexGetCellData("00O2TQ2O5Z7FJGG3WNRY95ZT7","00O2TQ2O5Z7FJGG1WKEQUZ3YR","DP_3")</f>
        <v>#NAME?</v>
      </c>
      <c r="F13" s="24" t="e">
        <f ca="1">[1]!BexGetCellData("00O2TQ2O5Z7FN7M9BTIZBOZ6Y","00O2TQ2O5Z7FJGG1WKEQUZ3YR","DP_3")</f>
        <v>#NAME?</v>
      </c>
      <c r="G13" s="24" t="e">
        <f ca="1">[1]!BexGetCellData("00O2TQ2O5Z7FJGG3WNRY96CGB","00O2TQ2O5Z7FJGG1WKEQUZ3YR","DP_3")</f>
        <v>#NAME?</v>
      </c>
    </row>
    <row r="14" spans="1:7" x14ac:dyDescent="0.2">
      <c r="A14" s="23" t="e">
        <f ca="1">[1]!BexGetCellData("","00O2TQ2O5Z7FJGG1WKEQUZAAB","DP_3")</f>
        <v>#NAME?</v>
      </c>
      <c r="B14" s="24" t="e">
        <f ca="1">[1]!BexGetCellData("00O2TQ2O5Z7FJGG3WNRY95GUJ","00O2TQ2O5Z7FJGG1WKEQUZAAB","DP_3")</f>
        <v>#NAME?</v>
      </c>
      <c r="C14" s="24" t="e">
        <f ca="1">[1]!BexGetCellData("00O2TQ2O5Z7FJGG3WNRY95N63","00O2TQ2O5Z7FJGG1WKEQUZAAB","DP_3")</f>
        <v>#NAME?</v>
      </c>
      <c r="D14" s="24" t="e">
        <f ca="1">[1]!BexGetCellData("00O2TQ2O5Z7FJGG3WNRY95THN","00O2TQ2O5Z7FJGG1WKEQUZAAB","DP_3")</f>
        <v>#NAME?</v>
      </c>
      <c r="E14" s="24" t="e">
        <f ca="1">[1]!BexGetCellData("00O2TQ2O5Z7FJGG3WNRY95ZT7","00O2TQ2O5Z7FJGG1WKEQUZAAB","DP_3")</f>
        <v>#NAME?</v>
      </c>
      <c r="F14" s="24" t="e">
        <f ca="1">[1]!BexGetCellData("00O2TQ2O5Z7FN7M9BTIZBOZ6Y","00O2TQ2O5Z7FJGG1WKEQUZAAB","DP_3")</f>
        <v>#NAME?</v>
      </c>
      <c r="G14" s="24" t="e">
        <f ca="1">[1]!BexGetCellData("00O2TQ2O5Z7FJGG3WNRY96CGB","00O2TQ2O5Z7FJGG1WKEQUZAAB","DP_3")</f>
        <v>#NAME?</v>
      </c>
    </row>
    <row r="15" spans="1:7" x14ac:dyDescent="0.2">
      <c r="A15" s="23" t="e">
        <f ca="1">[1]!BexGetCellData("","00O2TQ2O5Z7FJGG1WKEQUZGLV","DP_3")</f>
        <v>#NAME?</v>
      </c>
      <c r="B15" s="24" t="e">
        <f ca="1">[1]!BexGetCellData("00O2TQ2O5Z7FJGG3WNRY95GUJ","00O2TQ2O5Z7FJGG1WKEQUZGLV","DP_3")</f>
        <v>#NAME?</v>
      </c>
      <c r="C15" s="24" t="e">
        <f ca="1">[1]!BexGetCellData("00O2TQ2O5Z7FJGG3WNRY95N63","00O2TQ2O5Z7FJGG1WKEQUZGLV","DP_3")</f>
        <v>#NAME?</v>
      </c>
      <c r="D15" s="24" t="e">
        <f ca="1">[1]!BexGetCellData("00O2TQ2O5Z7FJGG3WNRY95THN","00O2TQ2O5Z7FJGG1WKEQUZGLV","DP_3")</f>
        <v>#NAME?</v>
      </c>
      <c r="E15" s="24" t="e">
        <f ca="1">[1]!BexGetCellData("00O2TQ2O5Z7FJGG3WNRY95ZT7","00O2TQ2O5Z7FJGG1WKEQUZGLV","DP_3")</f>
        <v>#NAME?</v>
      </c>
      <c r="F15" s="24" t="e">
        <f ca="1">[1]!BexGetCellData("00O2TQ2O5Z7FN7M9BTIZBOZ6Y","00O2TQ2O5Z7FJGG1WKEQUZGLV","DP_3")</f>
        <v>#NAME?</v>
      </c>
      <c r="G15" s="24" t="e">
        <f ca="1">[1]!BexGetCellData("00O2TQ2O5Z7FJGG3WNRY96CGB","00O2TQ2O5Z7FJGG1WKEQUZGLV","DP_3")</f>
        <v>#NAME?</v>
      </c>
    </row>
    <row r="16" spans="1:7" x14ac:dyDescent="0.2">
      <c r="A16" s="23" t="e">
        <f ca="1">[1]!BexGetCellData("","00O2TQ2O5Z7FJGG1WKEQUZMXF","DP_3")</f>
        <v>#NAME?</v>
      </c>
      <c r="B16" s="24" t="e">
        <f ca="1">[1]!BexGetCellData("00O2TQ2O5Z7FJGG3WNRY95GUJ","00O2TQ2O5Z7FJGG1WKEQUZMXF","DP_3")</f>
        <v>#NAME?</v>
      </c>
      <c r="C16" s="24" t="e">
        <f ca="1">[1]!BexGetCellData("00O2TQ2O5Z7FJGG3WNRY95N63","00O2TQ2O5Z7FJGG1WKEQUZMXF","DP_3")</f>
        <v>#NAME?</v>
      </c>
      <c r="D16" s="24" t="e">
        <f ca="1">[1]!BexGetCellData("00O2TQ2O5Z7FJGG3WNRY95THN","00O2TQ2O5Z7FJGG1WKEQUZMXF","DP_3")</f>
        <v>#NAME?</v>
      </c>
      <c r="E16" s="24" t="e">
        <f ca="1">[1]!BexGetCellData("00O2TQ2O5Z7FJGG3WNRY95ZT7","00O2TQ2O5Z7FJGG1WKEQUZMXF","DP_3")</f>
        <v>#NAME?</v>
      </c>
      <c r="F16" s="24" t="e">
        <f ca="1">[1]!BexGetCellData("00O2TQ2O5Z7FN7M9BTIZBOZ6Y","00O2TQ2O5Z7FJGG1WKEQUZMXF","DP_3")</f>
        <v>#NAME?</v>
      </c>
      <c r="G16" s="24" t="e">
        <f ca="1">[1]!BexGetCellData("00O2TQ2O5Z7FJGG3WNRY96CGB","00O2TQ2O5Z7FJGG1WKEQUZMXF","DP_3")</f>
        <v>#NAME?</v>
      </c>
    </row>
    <row r="17" spans="1:7" x14ac:dyDescent="0.2">
      <c r="A17" s="23" t="e">
        <f ca="1">[1]!BexGetCellData("","00O2TQ2O5Z7DTSVQTXZHKKJ6Y","DP_3")</f>
        <v>#NAME?</v>
      </c>
      <c r="B17" s="24" t="e">
        <f ca="1">[1]!BexGetCellData("00O2TQ2O5Z7FJGG3WNRY95GUJ","00O2TQ2O5Z7DTSVQTXZHKKJ6Y","DP_3")</f>
        <v>#NAME?</v>
      </c>
      <c r="C17" s="24" t="e">
        <f ca="1">[1]!BexGetCellData("00O2TQ2O5Z7FJGG3WNRY95N63","00O2TQ2O5Z7DTSVQTXZHKKJ6Y","DP_3")</f>
        <v>#NAME?</v>
      </c>
      <c r="D17" s="24" t="e">
        <f ca="1">[1]!BexGetCellData("00O2TQ2O5Z7FJGG3WNRY95THN","00O2TQ2O5Z7DTSVQTXZHKKJ6Y","DP_3")</f>
        <v>#NAME?</v>
      </c>
      <c r="E17" s="24" t="e">
        <f ca="1">[1]!BexGetCellData("00O2TQ2O5Z7FJGG3WNRY95ZT7","00O2TQ2O5Z7DTSVQTXZHKKJ6Y","DP_3")</f>
        <v>#NAME?</v>
      </c>
      <c r="F17" s="24" t="e">
        <f ca="1">[1]!BexGetCellData("00O2TQ2O5Z7FN7M9BTIZBOZ6Y","00O2TQ2O5Z7DTSVQTXZHKKJ6Y","DP_3")</f>
        <v>#NAME?</v>
      </c>
      <c r="G17" s="24" t="e">
        <f ca="1">[1]!BexGetCellData("00O2TQ2O5Z7FJGG3WNRY96CGB","00O2TQ2O5Z7DTSVQTXZHKKJ6Y","DP_3")</f>
        <v>#NAME?</v>
      </c>
    </row>
    <row r="18" spans="1:7" x14ac:dyDescent="0.2">
      <c r="A18" s="23" t="e">
        <f ca="1">[1]!BexGetCellData("","00O2TQ2O5Z7FJGG3D3EGI926W","DP_3")</f>
        <v>#NAME?</v>
      </c>
      <c r="B18" s="24" t="e">
        <f ca="1">[1]!BexGetCellData("00O2TQ2O5Z7FJGG3WNRY95GUJ","00O2TQ2O5Z7FJGG3D3EGI926W","DP_3")</f>
        <v>#NAME?</v>
      </c>
      <c r="C18" s="24" t="e">
        <f ca="1">[1]!BexGetCellData("00O2TQ2O5Z7FJGG3WNRY95N63","00O2TQ2O5Z7FJGG3D3EGI926W","DP_3")</f>
        <v>#NAME?</v>
      </c>
      <c r="D18" s="24" t="e">
        <f ca="1">[1]!BexGetCellData("00O2TQ2O5Z7FJGG3WNRY95THN","00O2TQ2O5Z7FJGG3D3EGI926W","DP_3")</f>
        <v>#NAME?</v>
      </c>
      <c r="E18" s="24" t="e">
        <f ca="1">[1]!BexGetCellData("00O2TQ2O5Z7FJGG3WNRY95ZT7","00O2TQ2O5Z7FJGG3D3EGI926W","DP_3")</f>
        <v>#NAME?</v>
      </c>
      <c r="F18" s="24" t="e">
        <f ca="1">[1]!BexGetCellData("00O2TQ2O5Z7FN7M9BTIZBOZ6Y","00O2TQ2O5Z7FJGG3D3EGI926W","DP_3")</f>
        <v>#NAME?</v>
      </c>
      <c r="G18" s="24" t="e">
        <f ca="1">[1]!BexGetCellData("00O2TQ2O5Z7FJGG3WNRY96CGB","00O2TQ2O5Z7FJGG3D3EGI926W","DP_3")</f>
        <v>#NAME?</v>
      </c>
    </row>
    <row r="19" spans="1:7" x14ac:dyDescent="0.2">
      <c r="A19" s="23" t="e">
        <f ca="1">[1]!BexGetCellData("","00O2TQ2O5Z7DTSVQTXZHKKPII","DP_3")</f>
        <v>#NAME?</v>
      </c>
      <c r="B19" s="24" t="e">
        <f ca="1">[1]!BexGetCellData("00O2TQ2O5Z7FJGG3WNRY95GUJ","00O2TQ2O5Z7DTSVQTXZHKKPII","DP_3")</f>
        <v>#NAME?</v>
      </c>
      <c r="C19" s="24" t="e">
        <f ca="1">[1]!BexGetCellData("00O2TQ2O5Z7FJGG3WNRY95N63","00O2TQ2O5Z7DTSVQTXZHKKPII","DP_3")</f>
        <v>#NAME?</v>
      </c>
      <c r="D19" s="24" t="e">
        <f ca="1">[1]!BexGetCellData("00O2TQ2O5Z7FJGG3WNRY95THN","00O2TQ2O5Z7DTSVQTXZHKKPII","DP_3")</f>
        <v>#NAME?</v>
      </c>
      <c r="E19" s="24" t="e">
        <f ca="1">[1]!BexGetCellData("00O2TQ2O5Z7FJGG3WNRY95ZT7","00O2TQ2O5Z7DTSVQTXZHKKPII","DP_3")</f>
        <v>#NAME?</v>
      </c>
      <c r="F19" s="24" t="e">
        <f ca="1">[1]!BexGetCellData("00O2TQ2O5Z7FN7M9BTIZBOZ6Y","00O2TQ2O5Z7DTSVQTXZHKKPII","DP_3")</f>
        <v>#NAME?</v>
      </c>
      <c r="G19" s="24" t="e">
        <f ca="1">[1]!BexGetCellData("00O2TQ2O5Z7FJGG3WNRY96CGB","00O2TQ2O5Z7DTSVQTXZHKKPII","DP_3")</f>
        <v>#NAME?</v>
      </c>
    </row>
    <row r="20" spans="1:7" x14ac:dyDescent="0.2">
      <c r="A20" s="23" t="e">
        <f ca="1">[1]!BexGetCellData("","00O2TQ2O5Z7FJGG3D3EGI98IG","DP_3")</f>
        <v>#NAME?</v>
      </c>
      <c r="B20" s="24" t="e">
        <f ca="1">[1]!BexGetCellData("00O2TQ2O5Z7FJGG3WNRY95GUJ","00O2TQ2O5Z7FJGG3D3EGI98IG","DP_3")</f>
        <v>#NAME?</v>
      </c>
      <c r="C20" s="24" t="e">
        <f ca="1">[1]!BexGetCellData("00O2TQ2O5Z7FJGG3WNRY95N63","00O2TQ2O5Z7FJGG3D3EGI98IG","DP_3")</f>
        <v>#NAME?</v>
      </c>
      <c r="D20" s="24" t="e">
        <f ca="1">[1]!BexGetCellData("00O2TQ2O5Z7FJGG3WNRY95THN","00O2TQ2O5Z7FJGG3D3EGI98IG","DP_3")</f>
        <v>#NAME?</v>
      </c>
      <c r="E20" s="24" t="e">
        <f ca="1">[1]!BexGetCellData("00O2TQ2O5Z7FJGG3WNRY95ZT7","00O2TQ2O5Z7FJGG3D3EGI98IG","DP_3")</f>
        <v>#NAME?</v>
      </c>
      <c r="F20" s="24" t="e">
        <f ca="1">[1]!BexGetCellData("00O2TQ2O5Z7FN7M9BTIZBOZ6Y","00O2TQ2O5Z7FJGG3D3EGI98IG","DP_3")</f>
        <v>#NAME?</v>
      </c>
      <c r="G20" s="24" t="e">
        <f ca="1">[1]!BexGetCellData("00O2TQ2O5Z7FJGG3WNRY96CGB","00O2TQ2O5Z7FJGG3D3EGI98IG","DP_3")</f>
        <v>#NAME?</v>
      </c>
    </row>
    <row r="21" spans="1:7" x14ac:dyDescent="0.2">
      <c r="A21" s="23" t="e">
        <f ca="1">[1]!BexGetCellData("","00O2TQ2O5Z7FJGG3D3EGI9EU0","DP_3")</f>
        <v>#NAME?</v>
      </c>
      <c r="B21" s="24" t="e">
        <f ca="1">[1]!BexGetCellData("00O2TQ2O5Z7FJGG3WNRY95GUJ","00O2TQ2O5Z7FJGG3D3EGI9EU0","DP_3")</f>
        <v>#NAME?</v>
      </c>
      <c r="C21" s="24" t="e">
        <f ca="1">[1]!BexGetCellData("00O2TQ2O5Z7FJGG3WNRY95N63","00O2TQ2O5Z7FJGG3D3EGI9EU0","DP_3")</f>
        <v>#NAME?</v>
      </c>
      <c r="D21" s="24" t="e">
        <f ca="1">[1]!BexGetCellData("00O2TQ2O5Z7FJGG3WNRY95THN","00O2TQ2O5Z7FJGG3D3EGI9EU0","DP_3")</f>
        <v>#NAME?</v>
      </c>
      <c r="E21" s="24" t="e">
        <f ca="1">[1]!BexGetCellData("00O2TQ2O5Z7FJGG3WNRY95ZT7","00O2TQ2O5Z7FJGG3D3EGI9EU0","DP_3")</f>
        <v>#NAME?</v>
      </c>
      <c r="F21" s="24" t="e">
        <f ca="1">[1]!BexGetCellData("00O2TQ2O5Z7FN7M9BTIZBOZ6Y","00O2TQ2O5Z7FJGG3D3EGI9EU0","DP_3")</f>
        <v>#NAME?</v>
      </c>
      <c r="G21" s="24" t="e">
        <f ca="1">[1]!BexGetCellData("00O2TQ2O5Z7FJGG3WNRY96CGB","00O2TQ2O5Z7FJGG3D3EGI9EU0","DP_3")</f>
        <v>#NAME?</v>
      </c>
    </row>
    <row r="22" spans="1:7" x14ac:dyDescent="0.2">
      <c r="A22" s="23" t="e">
        <f ca="1">[1]!BexGetCellData("","00O2TQ2O5Z7FJGG3D3EGI9L5K","DP_3")</f>
        <v>#NAME?</v>
      </c>
      <c r="B22" s="24" t="e">
        <f ca="1">[1]!BexGetCellData("00O2TQ2O5Z7FJGG3WNRY95GUJ","00O2TQ2O5Z7FJGG3D3EGI9L5K","DP_3")</f>
        <v>#NAME?</v>
      </c>
      <c r="C22" s="24" t="e">
        <f ca="1">[1]!BexGetCellData("00O2TQ2O5Z7FJGG3WNRY95N63","00O2TQ2O5Z7FJGG3D3EGI9L5K","DP_3")</f>
        <v>#NAME?</v>
      </c>
      <c r="D22" s="24" t="e">
        <f ca="1">[1]!BexGetCellData("00O2TQ2O5Z7FJGG3WNRY95THN","00O2TQ2O5Z7FJGG3D3EGI9L5K","DP_3")</f>
        <v>#NAME?</v>
      </c>
      <c r="E22" s="24" t="e">
        <f ca="1">[1]!BexGetCellData("00O2TQ2O5Z7FJGG3WNRY95ZT7","00O2TQ2O5Z7FJGG3D3EGI9L5K","DP_3")</f>
        <v>#NAME?</v>
      </c>
      <c r="F22" s="24" t="e">
        <f ca="1">[1]!BexGetCellData("00O2TQ2O5Z7FN7M9BTIZBOZ6Y","00O2TQ2O5Z7FJGG3D3EGI9L5K","DP_3")</f>
        <v>#NAME?</v>
      </c>
      <c r="G22" s="24" t="e">
        <f ca="1">[1]!BexGetCellData("00O2TQ2O5Z7FJGG3WNRY96CGB","00O2TQ2O5Z7FJGG3D3EGI9L5K","DP_3")</f>
        <v>#NAME?</v>
      </c>
    </row>
    <row r="23" spans="1:7" x14ac:dyDescent="0.2">
      <c r="A23" s="23" t="e">
        <f ca="1">[1]!BexGetCellData("","00O2TQ2O5Z7FJGG3D3EGI9RH4","DP_3")</f>
        <v>#NAME?</v>
      </c>
      <c r="B23" s="24" t="e">
        <f ca="1">[1]!BexGetCellData("00O2TQ2O5Z7FJGG3WNRY95GUJ","00O2TQ2O5Z7FJGG3D3EGI9RH4","DP_3")</f>
        <v>#NAME?</v>
      </c>
      <c r="C23" s="24" t="e">
        <f ca="1">[1]!BexGetCellData("00O2TQ2O5Z7FJGG3WNRY95N63","00O2TQ2O5Z7FJGG3D3EGI9RH4","DP_3")</f>
        <v>#NAME?</v>
      </c>
      <c r="D23" s="24" t="e">
        <f ca="1">[1]!BexGetCellData("00O2TQ2O5Z7FJGG3WNRY95THN","00O2TQ2O5Z7FJGG3D3EGI9RH4","DP_3")</f>
        <v>#NAME?</v>
      </c>
      <c r="E23" s="24" t="e">
        <f ca="1">[1]!BexGetCellData("00O2TQ2O5Z7FJGG3WNRY95ZT7","00O2TQ2O5Z7FJGG3D3EGI9RH4","DP_3")</f>
        <v>#NAME?</v>
      </c>
      <c r="F23" s="24" t="e">
        <f ca="1">[1]!BexGetCellData("00O2TQ2O5Z7FN7M9BTIZBOZ6Y","00O2TQ2O5Z7FJGG3D3EGI9RH4","DP_3")</f>
        <v>#NAME?</v>
      </c>
      <c r="G23" s="24" t="e">
        <f ca="1">[1]!BexGetCellData("00O2TQ2O5Z7FJGG3WNRY96CGB","00O2TQ2O5Z7FJGG3D3EGI9RH4","DP_3")</f>
        <v>#NAME?</v>
      </c>
    </row>
    <row r="24" spans="1:7" x14ac:dyDescent="0.2">
      <c r="A24" s="23" t="e">
        <f ca="1">[1]!BexGetCellData("","00O2TQ2O5Z7FJGG3D3EGI9XSO","DP_3")</f>
        <v>#NAME?</v>
      </c>
      <c r="B24" s="24" t="e">
        <f ca="1">[1]!BexGetCellData("00O2TQ2O5Z7FJGG3WNRY95GUJ","00O2TQ2O5Z7FJGG3D3EGI9XSO","DP_3")</f>
        <v>#NAME?</v>
      </c>
      <c r="C24" s="24" t="e">
        <f ca="1">[1]!BexGetCellData("00O2TQ2O5Z7FJGG3WNRY95N63","00O2TQ2O5Z7FJGG3D3EGI9XSO","DP_3")</f>
        <v>#NAME?</v>
      </c>
      <c r="D24" s="24" t="e">
        <f ca="1">[1]!BexGetCellData("00O2TQ2O5Z7FJGG3WNRY95THN","00O2TQ2O5Z7FJGG3D3EGI9XSO","DP_3")</f>
        <v>#NAME?</v>
      </c>
      <c r="E24" s="24" t="e">
        <f ca="1">[1]!BexGetCellData("00O2TQ2O5Z7FJGG3WNRY95ZT7","00O2TQ2O5Z7FJGG3D3EGI9XSO","DP_3")</f>
        <v>#NAME?</v>
      </c>
      <c r="F24" s="24" t="e">
        <f ca="1">[1]!BexGetCellData("00O2TQ2O5Z7FN7M9BTIZBOZ6Y","00O2TQ2O5Z7FJGG3D3EGI9XSO","DP_3")</f>
        <v>#NAME?</v>
      </c>
      <c r="G24" s="24" t="e">
        <f ca="1">[1]!BexGetCellData("00O2TQ2O5Z7FJGG3WNRY96CGB","00O2TQ2O5Z7FJGG3D3EGI9XSO","DP_3")</f>
        <v>#NAME?</v>
      </c>
    </row>
    <row r="25" spans="1:7" x14ac:dyDescent="0.2">
      <c r="A25" s="23" t="e">
        <f ca="1">[1]!BexGetCellData("","00O2TQ2O5Z7FJGG3D3EGIA448","DP_3")</f>
        <v>#NAME?</v>
      </c>
      <c r="B25" s="24" t="e">
        <f ca="1">[1]!BexGetCellData("00O2TQ2O5Z7FJGG3WNRY95GUJ","00O2TQ2O5Z7FJGG3D3EGIA448","DP_3")</f>
        <v>#NAME?</v>
      </c>
      <c r="C25" s="24" t="e">
        <f ca="1">[1]!BexGetCellData("00O2TQ2O5Z7FJGG3WNRY95N63","00O2TQ2O5Z7FJGG3D3EGIA448","DP_3")</f>
        <v>#NAME?</v>
      </c>
      <c r="D25" s="24" t="e">
        <f ca="1">[1]!BexGetCellData("00O2TQ2O5Z7FJGG3WNRY95THN","00O2TQ2O5Z7FJGG3D3EGIA448","DP_3")</f>
        <v>#NAME?</v>
      </c>
      <c r="E25" s="24" t="e">
        <f ca="1">[1]!BexGetCellData("00O2TQ2O5Z7FJGG3WNRY95ZT7","00O2TQ2O5Z7FJGG3D3EGIA448","DP_3")</f>
        <v>#NAME?</v>
      </c>
      <c r="F25" s="24" t="e">
        <f ca="1">[1]!BexGetCellData("00O2TQ2O5Z7FN7M9BTIZBOZ6Y","00O2TQ2O5Z7FJGG3D3EGIA448","DP_3")</f>
        <v>#NAME?</v>
      </c>
      <c r="G25" s="24" t="e">
        <f ca="1">[1]!BexGetCellData("00O2TQ2O5Z7FJGG3WNRY96CGB","00O2TQ2O5Z7FJGG3D3EGIA448","DP_3")</f>
        <v>#NAME?</v>
      </c>
    </row>
    <row r="26" spans="1:7" x14ac:dyDescent="0.2">
      <c r="A26" s="23" t="e">
        <f ca="1">[1]!BexGetCellData("","00O2TQ2O5Z7FJGG3D3EGIAAFS","DP_3")</f>
        <v>#NAME?</v>
      </c>
      <c r="B26" s="24" t="e">
        <f ca="1">[1]!BexGetCellData("00O2TQ2O5Z7FJGG3WNRY95GUJ","00O2TQ2O5Z7FJGG3D3EGIAAFS","DP_3")</f>
        <v>#NAME?</v>
      </c>
      <c r="C26" s="24" t="e">
        <f ca="1">[1]!BexGetCellData("00O2TQ2O5Z7FJGG3WNRY95N63","00O2TQ2O5Z7FJGG3D3EGIAAFS","DP_3")</f>
        <v>#NAME?</v>
      </c>
      <c r="D26" s="24" t="e">
        <f ca="1">[1]!BexGetCellData("00O2TQ2O5Z7FJGG3WNRY95THN","00O2TQ2O5Z7FJGG3D3EGIAAFS","DP_3")</f>
        <v>#NAME?</v>
      </c>
      <c r="E26" s="24" t="e">
        <f ca="1">[1]!BexGetCellData("00O2TQ2O5Z7FJGG3WNRY95ZT7","00O2TQ2O5Z7FJGG3D3EGIAAFS","DP_3")</f>
        <v>#NAME?</v>
      </c>
      <c r="F26" s="24" t="e">
        <f ca="1">[1]!BexGetCellData("00O2TQ2O5Z7FN7M9BTIZBOZ6Y","00O2TQ2O5Z7FJGG3D3EGIAAFS","DP_3")</f>
        <v>#NAME?</v>
      </c>
      <c r="G26" s="24" t="e">
        <f ca="1">[1]!BexGetCellData("00O2TQ2O5Z7FJGG3WNRY96CGB","00O2TQ2O5Z7FJGG3D3EGIAAFS","DP_3")</f>
        <v>#NAME?</v>
      </c>
    </row>
    <row r="27" spans="1:7" x14ac:dyDescent="0.2">
      <c r="A27" s="23" t="e">
        <f ca="1">[1]!BexGetCellData("","00O2TQ2O5Z7FJGG3D3EGIAGRC","DP_3")</f>
        <v>#NAME?</v>
      </c>
      <c r="B27" s="24" t="e">
        <f ca="1">[1]!BexGetCellData("00O2TQ2O5Z7FJGG3WNRY95GUJ","00O2TQ2O5Z7FJGG3D3EGIAGRC","DP_3")</f>
        <v>#NAME?</v>
      </c>
      <c r="C27" s="24" t="e">
        <f ca="1">[1]!BexGetCellData("00O2TQ2O5Z7FJGG3WNRY95N63","00O2TQ2O5Z7FJGG3D3EGIAGRC","DP_3")</f>
        <v>#NAME?</v>
      </c>
      <c r="D27" s="24" t="e">
        <f ca="1">[1]!BexGetCellData("00O2TQ2O5Z7FJGG3WNRY95THN","00O2TQ2O5Z7FJGG3D3EGIAGRC","DP_3")</f>
        <v>#NAME?</v>
      </c>
      <c r="E27" s="24" t="e">
        <f ca="1">[1]!BexGetCellData("00O2TQ2O5Z7FJGG3WNRY95ZT7","00O2TQ2O5Z7FJGG3D3EGIAGRC","DP_3")</f>
        <v>#NAME?</v>
      </c>
      <c r="F27" s="24" t="e">
        <f ca="1">[1]!BexGetCellData("00O2TQ2O5Z7FN7M9BTIZBOZ6Y","00O2TQ2O5Z7FJGG3D3EGIAGRC","DP_3")</f>
        <v>#NAME?</v>
      </c>
      <c r="G27" s="24" t="e">
        <f ca="1">[1]!BexGetCellData("00O2TQ2O5Z7FJGG3WNRY96CGB","00O2TQ2O5Z7FJGG3D3EGIAGRC","DP_3")</f>
        <v>#NAME?</v>
      </c>
    </row>
    <row r="28" spans="1:7" x14ac:dyDescent="0.2">
      <c r="A28" s="23" t="e">
        <f ca="1">[1]!BexGetCellData("","00O2TQ2O5Z7FJGG3D3EGIAN2W","DP_3")</f>
        <v>#NAME?</v>
      </c>
      <c r="B28" s="24" t="e">
        <f ca="1">[1]!BexGetCellData("00O2TQ2O5Z7FJGG3WNRY95GUJ","00O2TQ2O5Z7FJGG3D3EGIAN2W","DP_3")</f>
        <v>#NAME?</v>
      </c>
      <c r="C28" s="24" t="e">
        <f ca="1">[1]!BexGetCellData("00O2TQ2O5Z7FJGG3WNRY95N63","00O2TQ2O5Z7FJGG3D3EGIAN2W","DP_3")</f>
        <v>#NAME?</v>
      </c>
      <c r="D28" s="24" t="e">
        <f ca="1">[1]!BexGetCellData("00O2TQ2O5Z7FJGG3WNRY95THN","00O2TQ2O5Z7FJGG3D3EGIAN2W","DP_3")</f>
        <v>#NAME?</v>
      </c>
      <c r="E28" s="24" t="e">
        <f ca="1">[1]!BexGetCellData("00O2TQ2O5Z7FJGG3WNRY95ZT7","00O2TQ2O5Z7FJGG3D3EGIAN2W","DP_3")</f>
        <v>#NAME?</v>
      </c>
      <c r="F28" s="24" t="e">
        <f ca="1">[1]!BexGetCellData("00O2TQ2O5Z7FN7M9BTIZBOZ6Y","00O2TQ2O5Z7FJGG3D3EGIAN2W","DP_3")</f>
        <v>#NAME?</v>
      </c>
      <c r="G28" s="24" t="e">
        <f ca="1">[1]!BexGetCellData("00O2TQ2O5Z7FJGG3WNRY96CGB","00O2TQ2O5Z7FJGG3D3EGIAN2W","DP_3")</f>
        <v>#NAME?</v>
      </c>
    </row>
    <row r="29" spans="1:7" x14ac:dyDescent="0.2">
      <c r="A29" s="23" t="e">
        <f ca="1">[1]!BexGetCellData("","00O2TQ2O5Z7FJGG3D3EGIATEG","DP_3")</f>
        <v>#NAME?</v>
      </c>
      <c r="B29" s="24" t="e">
        <f ca="1">[1]!BexGetCellData("00O2TQ2O5Z7FJGG3WNRY95GUJ","00O2TQ2O5Z7FJGG3D3EGIATEG","DP_3")</f>
        <v>#NAME?</v>
      </c>
      <c r="C29" s="24" t="e">
        <f ca="1">[1]!BexGetCellData("00O2TQ2O5Z7FJGG3WNRY95N63","00O2TQ2O5Z7FJGG3D3EGIATEG","DP_3")</f>
        <v>#NAME?</v>
      </c>
      <c r="D29" s="24" t="e">
        <f ca="1">[1]!BexGetCellData("00O2TQ2O5Z7FJGG3WNRY95THN","00O2TQ2O5Z7FJGG3D3EGIATEG","DP_3")</f>
        <v>#NAME?</v>
      </c>
      <c r="E29" s="24" t="e">
        <f ca="1">[1]!BexGetCellData("00O2TQ2O5Z7FJGG3WNRY95ZT7","00O2TQ2O5Z7FJGG3D3EGIATEG","DP_3")</f>
        <v>#NAME?</v>
      </c>
      <c r="F29" s="24" t="e">
        <f ca="1">[1]!BexGetCellData("00O2TQ2O5Z7FN7M9BTIZBOZ6Y","00O2TQ2O5Z7FJGG3D3EGIATEG","DP_3")</f>
        <v>#NAME?</v>
      </c>
      <c r="G29" s="24" t="e">
        <f ca="1">[1]!BexGetCellData("00O2TQ2O5Z7FJGG3WNRY96CGB","00O2TQ2O5Z7FJGG3D3EGIATEG","DP_3")</f>
        <v>#NAME?</v>
      </c>
    </row>
    <row r="30" spans="1:7" x14ac:dyDescent="0.2">
      <c r="A30" s="23" t="e">
        <f ca="1">[1]!BexGetCellData("","00O2TQ2O5Z7FJGG3D3EGIAZQ0","DP_3")</f>
        <v>#NAME?</v>
      </c>
      <c r="B30" s="24" t="e">
        <f ca="1">[1]!BexGetCellData("00O2TQ2O5Z7FJGG3WNRY95GUJ","00O2TQ2O5Z7FJGG3D3EGIAZQ0","DP_3")</f>
        <v>#NAME?</v>
      </c>
      <c r="C30" s="24" t="e">
        <f ca="1">[1]!BexGetCellData("00O2TQ2O5Z7FJGG3WNRY95N63","00O2TQ2O5Z7FJGG3D3EGIAZQ0","DP_3")</f>
        <v>#NAME?</v>
      </c>
      <c r="D30" s="24" t="e">
        <f ca="1">[1]!BexGetCellData("00O2TQ2O5Z7FJGG3WNRY95THN","00O2TQ2O5Z7FJGG3D3EGIAZQ0","DP_3")</f>
        <v>#NAME?</v>
      </c>
      <c r="E30" s="24" t="e">
        <f ca="1">[1]!BexGetCellData("00O2TQ2O5Z7FJGG3WNRY95ZT7","00O2TQ2O5Z7FJGG3D3EGIAZQ0","DP_3")</f>
        <v>#NAME?</v>
      </c>
      <c r="F30" s="24" t="e">
        <f ca="1">[1]!BexGetCellData("00O2TQ2O5Z7FN7M9BTIZBOZ6Y","00O2TQ2O5Z7FJGG3D3EGIAZQ0","DP_3")</f>
        <v>#NAME?</v>
      </c>
      <c r="G30" s="24" t="e">
        <f ca="1">[1]!BexGetCellData("00O2TQ2O5Z7FJGG3WNRY96CGB","00O2TQ2O5Z7FJGG3D3EGIAZQ0","DP_3")</f>
        <v>#NAME?</v>
      </c>
    </row>
    <row r="31" spans="1:7" x14ac:dyDescent="0.2">
      <c r="A31" s="23" t="e">
        <f ca="1">[1]!BexGetCellData("","00O2TQ2O5Z7FJGG3D3EGIB61K","DP_3")</f>
        <v>#NAME?</v>
      </c>
      <c r="B31" s="24" t="e">
        <f ca="1">[1]!BexGetCellData("00O2TQ2O5Z7FJGG3WNRY95GUJ","00O2TQ2O5Z7FJGG3D3EGIB61K","DP_3")</f>
        <v>#NAME?</v>
      </c>
      <c r="C31" s="24" t="e">
        <f ca="1">[1]!BexGetCellData("00O2TQ2O5Z7FJGG3WNRY95N63","00O2TQ2O5Z7FJGG3D3EGIB61K","DP_3")</f>
        <v>#NAME?</v>
      </c>
      <c r="D31" s="24" t="e">
        <f ca="1">[1]!BexGetCellData("00O2TQ2O5Z7FJGG3WNRY95THN","00O2TQ2O5Z7FJGG3D3EGIB61K","DP_3")</f>
        <v>#NAME?</v>
      </c>
      <c r="E31" s="24" t="e">
        <f ca="1">[1]!BexGetCellData("00O2TQ2O5Z7FJGG3WNRY95ZT7","00O2TQ2O5Z7FJGG3D3EGIB61K","DP_3")</f>
        <v>#NAME?</v>
      </c>
      <c r="F31" s="24" t="e">
        <f ca="1">[1]!BexGetCellData("00O2TQ2O5Z7FN7M9BTIZBOZ6Y","00O2TQ2O5Z7FJGG3D3EGIB61K","DP_3")</f>
        <v>#NAME?</v>
      </c>
      <c r="G31" s="24" t="e">
        <f ca="1">[1]!BexGetCellData("00O2TQ2O5Z7FJGG3WNRY96CGB","00O2TQ2O5Z7FJGG3D3EGIB61K","DP_3")</f>
        <v>#NAME?</v>
      </c>
    </row>
    <row r="32" spans="1:7" x14ac:dyDescent="0.2">
      <c r="A32" s="23" t="e">
        <f ca="1">[1]!BexGetCellData("","00O2TQ2O5Z7FJGG3D3EGIBCD4","DP_3")</f>
        <v>#NAME?</v>
      </c>
      <c r="B32" s="24" t="e">
        <f ca="1">[1]!BexGetCellData("00O2TQ2O5Z7FJGG3WNRY95GUJ","00O2TQ2O5Z7FJGG3D3EGIBCD4","DP_3")</f>
        <v>#NAME?</v>
      </c>
      <c r="C32" s="24" t="e">
        <f ca="1">[1]!BexGetCellData("00O2TQ2O5Z7FJGG3WNRY95N63","00O2TQ2O5Z7FJGG3D3EGIBCD4","DP_3")</f>
        <v>#NAME?</v>
      </c>
      <c r="D32" s="24" t="e">
        <f ca="1">[1]!BexGetCellData("00O2TQ2O5Z7FJGG3WNRY95THN","00O2TQ2O5Z7FJGG3D3EGIBCD4","DP_3")</f>
        <v>#NAME?</v>
      </c>
      <c r="E32" s="24" t="e">
        <f ca="1">[1]!BexGetCellData("00O2TQ2O5Z7FJGG3WNRY95ZT7","00O2TQ2O5Z7FJGG3D3EGIBCD4","DP_3")</f>
        <v>#NAME?</v>
      </c>
      <c r="F32" s="24" t="e">
        <f ca="1">[1]!BexGetCellData("00O2TQ2O5Z7FN7M9BTIZBOZ6Y","00O2TQ2O5Z7FJGG3D3EGIBCD4","DP_3")</f>
        <v>#NAME?</v>
      </c>
      <c r="G32" s="24" t="e">
        <f ca="1">[1]!BexGetCellData("00O2TQ2O5Z7FJGG3WNRY96CGB","00O2TQ2O5Z7FJGG3D3EGIBCD4","DP_3")</f>
        <v>#NAME?</v>
      </c>
    </row>
    <row r="33" spans="1:7" x14ac:dyDescent="0.2">
      <c r="A33" s="23" t="e">
        <f ca="1">[1]!BexGetCellData("","00O2TQ2O5Z7FJGG3D3EGIBIOO","DP_3")</f>
        <v>#NAME?</v>
      </c>
      <c r="B33" s="24" t="e">
        <f ca="1">[1]!BexGetCellData("00O2TQ2O5Z7FJGG3WNRY95GUJ","00O2TQ2O5Z7FJGG3D3EGIBIOO","DP_3")</f>
        <v>#NAME?</v>
      </c>
      <c r="C33" s="24" t="e">
        <f ca="1">[1]!BexGetCellData("00O2TQ2O5Z7FJGG3WNRY95N63","00O2TQ2O5Z7FJGG3D3EGIBIOO","DP_3")</f>
        <v>#NAME?</v>
      </c>
      <c r="D33" s="24" t="e">
        <f ca="1">[1]!BexGetCellData("00O2TQ2O5Z7FJGG3WNRY95THN","00O2TQ2O5Z7FJGG3D3EGIBIOO","DP_3")</f>
        <v>#NAME?</v>
      </c>
      <c r="E33" s="24" t="e">
        <f ca="1">[1]!BexGetCellData("00O2TQ2O5Z7FJGG3WNRY95ZT7","00O2TQ2O5Z7FJGG3D3EGIBIOO","DP_3")</f>
        <v>#NAME?</v>
      </c>
      <c r="F33" s="24" t="e">
        <f ca="1">[1]!BexGetCellData("00O2TQ2O5Z7FN7M9BTIZBOZ6Y","00O2TQ2O5Z7FJGG3D3EGIBIOO","DP_3")</f>
        <v>#NAME?</v>
      </c>
      <c r="G33" s="24" t="e">
        <f ca="1">[1]!BexGetCellData("00O2TQ2O5Z7FJGG3WNRY96CGB","00O2TQ2O5Z7FJGG3D3EGIBIOO","DP_3")</f>
        <v>#NAME?</v>
      </c>
    </row>
    <row r="34" spans="1:7" x14ac:dyDescent="0.2">
      <c r="A34" s="23" t="e">
        <f ca="1">[1]!BexGetCellData("","00O2TQ2O5Z7FJGG3D3EGIBP08","DP_3")</f>
        <v>#NAME?</v>
      </c>
      <c r="B34" s="24" t="e">
        <f ca="1">[1]!BexGetCellData("00O2TQ2O5Z7FJGG3WNRY95GUJ","00O2TQ2O5Z7FJGG3D3EGIBP08","DP_3")</f>
        <v>#NAME?</v>
      </c>
      <c r="C34" s="24" t="e">
        <f ca="1">[1]!BexGetCellData("00O2TQ2O5Z7FJGG3WNRY95N63","00O2TQ2O5Z7FJGG3D3EGIBP08","DP_3")</f>
        <v>#NAME?</v>
      </c>
      <c r="D34" s="24" t="e">
        <f ca="1">[1]!BexGetCellData("00O2TQ2O5Z7FJGG3WNRY95THN","00O2TQ2O5Z7FJGG3D3EGIBP08","DP_3")</f>
        <v>#NAME?</v>
      </c>
      <c r="E34" s="24" t="e">
        <f ca="1">[1]!BexGetCellData("00O2TQ2O5Z7FJGG3WNRY95ZT7","00O2TQ2O5Z7FJGG3D3EGIBP08","DP_3")</f>
        <v>#NAME?</v>
      </c>
      <c r="F34" s="24" t="e">
        <f ca="1">[1]!BexGetCellData("00O2TQ2O5Z7FN7M9BTIZBOZ6Y","00O2TQ2O5Z7FJGG3D3EGIBP08","DP_3")</f>
        <v>#NAME?</v>
      </c>
      <c r="G34" s="24" t="e">
        <f ca="1">[1]!BexGetCellData("00O2TQ2O5Z7FJGG3WNRY96CGB","00O2TQ2O5Z7FJGG3D3EGIBP08","DP_3")</f>
        <v>#NAME?</v>
      </c>
    </row>
    <row r="35" spans="1:7" x14ac:dyDescent="0.2">
      <c r="A35" s="23" t="e">
        <f ca="1">[1]!BexGetCellData("","00O2TQ2O5Z7FJGG3D3EGIBVBS","DP_3")</f>
        <v>#NAME?</v>
      </c>
      <c r="B35" s="24" t="e">
        <f ca="1">[1]!BexGetCellData("00O2TQ2O5Z7FJGG3WNRY95GUJ","00O2TQ2O5Z7FJGG3D3EGIBVBS","DP_3")</f>
        <v>#NAME?</v>
      </c>
      <c r="C35" s="24" t="e">
        <f ca="1">[1]!BexGetCellData("00O2TQ2O5Z7FJGG3WNRY95N63","00O2TQ2O5Z7FJGG3D3EGIBVBS","DP_3")</f>
        <v>#NAME?</v>
      </c>
      <c r="D35" s="24" t="e">
        <f ca="1">[1]!BexGetCellData("00O2TQ2O5Z7FJGG3WNRY95THN","00O2TQ2O5Z7FJGG3D3EGIBVBS","DP_3")</f>
        <v>#NAME?</v>
      </c>
      <c r="E35" s="24" t="e">
        <f ca="1">[1]!BexGetCellData("00O2TQ2O5Z7FJGG3WNRY95ZT7","00O2TQ2O5Z7FJGG3D3EGIBVBS","DP_3")</f>
        <v>#NAME?</v>
      </c>
      <c r="F35" s="24" t="e">
        <f ca="1">[1]!BexGetCellData("00O2TQ2O5Z7FN7M9BTIZBOZ6Y","00O2TQ2O5Z7FJGG3D3EGIBVBS","DP_3")</f>
        <v>#NAME?</v>
      </c>
      <c r="G35" s="24" t="e">
        <f ca="1">[1]!BexGetCellData("00O2TQ2O5Z7FJGG3WNRY96CGB","00O2TQ2O5Z7FJGG3D3EGIBVBS","DP_3")</f>
        <v>#NAME?</v>
      </c>
    </row>
    <row r="36" spans="1:7" x14ac:dyDescent="0.2">
      <c r="A36" s="23" t="e">
        <f ca="1">[1]!BexGetCellData("","00O2TQ2O5Z7FJGG3D3EGIC1NC","DP_3")</f>
        <v>#NAME?</v>
      </c>
      <c r="B36" s="24" t="e">
        <f ca="1">[1]!BexGetCellData("00O2TQ2O5Z7FJGG3WNRY95GUJ","00O2TQ2O5Z7FJGG3D3EGIC1NC","DP_3")</f>
        <v>#NAME?</v>
      </c>
      <c r="C36" s="24" t="e">
        <f ca="1">[1]!BexGetCellData("00O2TQ2O5Z7FJGG3WNRY95N63","00O2TQ2O5Z7FJGG3D3EGIC1NC","DP_3")</f>
        <v>#NAME?</v>
      </c>
      <c r="D36" s="24" t="e">
        <f ca="1">[1]!BexGetCellData("00O2TQ2O5Z7FJGG3WNRY95THN","00O2TQ2O5Z7FJGG3D3EGIC1NC","DP_3")</f>
        <v>#NAME?</v>
      </c>
      <c r="E36" s="24" t="e">
        <f ca="1">[1]!BexGetCellData("00O2TQ2O5Z7FJGG3WNRY95ZT7","00O2TQ2O5Z7FJGG3D3EGIC1NC","DP_3")</f>
        <v>#NAME?</v>
      </c>
      <c r="F36" s="24" t="e">
        <f ca="1">[1]!BexGetCellData("00O2TQ2O5Z7FN7M9BTIZBOZ6Y","00O2TQ2O5Z7FJGG3D3EGIC1NC","DP_3")</f>
        <v>#NAME?</v>
      </c>
      <c r="G36" s="24" t="e">
        <f ca="1">[1]!BexGetCellData("00O2TQ2O5Z7FJGG3WNRY96CGB","00O2TQ2O5Z7FJGG3D3EGIC1NC","DP_3")</f>
        <v>#NAME?</v>
      </c>
    </row>
    <row r="37" spans="1:7" x14ac:dyDescent="0.2">
      <c r="A37" s="23" t="e">
        <f ca="1">[1]!BexGetCellData("","00O2TQ2O5Z7DTYUFQ6TOJQE46","DP_3")</f>
        <v>#NAME?</v>
      </c>
      <c r="B37" s="24" t="e">
        <f ca="1">[1]!BexGetCellData("00O2TQ2O5Z7FJGG3WNRY95GUJ","00O2TQ2O5Z7DTYUFQ6TOJQE46","DP_3")</f>
        <v>#NAME?</v>
      </c>
      <c r="C37" s="24" t="e">
        <f ca="1">[1]!BexGetCellData("00O2TQ2O5Z7FJGG3WNRY95N63","00O2TQ2O5Z7DTYUFQ6TOJQE46","DP_3")</f>
        <v>#NAME?</v>
      </c>
      <c r="D37" s="24" t="e">
        <f ca="1">[1]!BexGetCellData("00O2TQ2O5Z7FJGG3WNRY95THN","00O2TQ2O5Z7DTYUFQ6TOJQE46","DP_3")</f>
        <v>#NAME?</v>
      </c>
      <c r="E37" s="24" t="e">
        <f ca="1">[1]!BexGetCellData("00O2TQ2O5Z7FJGG3WNRY95ZT7","00O2TQ2O5Z7DTYUFQ6TOJQE46","DP_3")</f>
        <v>#NAME?</v>
      </c>
      <c r="F37" s="24" t="e">
        <f ca="1">[1]!BexGetCellData("00O2TQ2O5Z7FN7M9BTIZBOZ6Y","00O2TQ2O5Z7DTYUFQ6TOJQE46","DP_3")</f>
        <v>#NAME?</v>
      </c>
      <c r="G37" s="24" t="e">
        <f ca="1">[1]!BexGetCellData("00O2TQ2O5Z7FJGG3WNRY96CGB","00O2TQ2O5Z7DTYUFQ6TOJQE46","DP_3")</f>
        <v>#NAME?</v>
      </c>
    </row>
    <row r="38" spans="1:7" x14ac:dyDescent="0.2">
      <c r="A38" s="23" t="e">
        <f ca="1">[1]!BexGetCellData("","00O2TQ2O5Z7FJGG3D3EGICEAG","DP_3")</f>
        <v>#NAME?</v>
      </c>
      <c r="B38" s="24" t="e">
        <f ca="1">[1]!BexGetCellData("00O2TQ2O5Z7FJGG3WNRY95GUJ","00O2TQ2O5Z7FJGG3D3EGICEAG","DP_3")</f>
        <v>#NAME?</v>
      </c>
      <c r="C38" s="24" t="e">
        <f ca="1">[1]!BexGetCellData("00O2TQ2O5Z7FJGG3WNRY95N63","00O2TQ2O5Z7FJGG3D3EGICEAG","DP_3")</f>
        <v>#NAME?</v>
      </c>
      <c r="D38" s="24" t="e">
        <f ca="1">[1]!BexGetCellData("00O2TQ2O5Z7FJGG3WNRY95THN","00O2TQ2O5Z7FJGG3D3EGICEAG","DP_3")</f>
        <v>#NAME?</v>
      </c>
      <c r="E38" s="24" t="e">
        <f ca="1">[1]!BexGetCellData("00O2TQ2O5Z7FJGG3WNRY95ZT7","00O2TQ2O5Z7FJGG3D3EGICEAG","DP_3")</f>
        <v>#NAME?</v>
      </c>
      <c r="F38" s="24" t="e">
        <f ca="1">[1]!BexGetCellData("00O2TQ2O5Z7FN7M9BTIZBOZ6Y","00O2TQ2O5Z7FJGG3D3EGICEAG","DP_3")</f>
        <v>#NAME?</v>
      </c>
      <c r="G38" s="24" t="e">
        <f ca="1">[1]!BexGetCellData("00O2TQ2O5Z7FJGG3WNRY96CGB","00O2TQ2O5Z7FJGG3D3EGICEAG","DP_3")</f>
        <v>#NAME?</v>
      </c>
    </row>
    <row r="39" spans="1:7" x14ac:dyDescent="0.2">
      <c r="A39" s="23" t="e">
        <f ca="1">[1]!BexGetCellData("","00O2TQ2O5Z7FJGG3D3EGICKM0","DP_3")</f>
        <v>#NAME?</v>
      </c>
      <c r="B39" s="24" t="e">
        <f ca="1">[1]!BexGetCellData("00O2TQ2O5Z7FJGG3WNRY95GUJ","00O2TQ2O5Z7FJGG3D3EGICKM0","DP_3")</f>
        <v>#NAME?</v>
      </c>
      <c r="C39" s="24" t="e">
        <f ca="1">[1]!BexGetCellData("00O2TQ2O5Z7FJGG3WNRY95N63","00O2TQ2O5Z7FJGG3D3EGICKM0","DP_3")</f>
        <v>#NAME?</v>
      </c>
      <c r="D39" s="24" t="e">
        <f ca="1">[1]!BexGetCellData("00O2TQ2O5Z7FJGG3WNRY95THN","00O2TQ2O5Z7FJGG3D3EGICKM0","DP_3")</f>
        <v>#NAME?</v>
      </c>
      <c r="E39" s="24" t="e">
        <f ca="1">[1]!BexGetCellData("00O2TQ2O5Z7FJGG3WNRY95ZT7","00O2TQ2O5Z7FJGG3D3EGICKM0","DP_3")</f>
        <v>#NAME?</v>
      </c>
      <c r="F39" s="24" t="e">
        <f ca="1">[1]!BexGetCellData("00O2TQ2O5Z7FN7M9BTIZBOZ6Y","00O2TQ2O5Z7FJGG3D3EGICKM0","DP_3")</f>
        <v>#NAME?</v>
      </c>
      <c r="G39" s="24" t="e">
        <f ca="1">[1]!BexGetCellData("00O2TQ2O5Z7FJGG3WNRY96CGB","00O2TQ2O5Z7FJGG3D3EGICKM0","DP_3")</f>
        <v>#NAME?</v>
      </c>
    </row>
    <row r="40" spans="1:7" x14ac:dyDescent="0.2">
      <c r="A40" s="23" t="e">
        <f ca="1">[1]!BexGetCellData("","00O2TQ2O5Z7FJGG3D3EGICQXK","DP_3")</f>
        <v>#NAME?</v>
      </c>
      <c r="B40" s="24" t="e">
        <f ca="1">[1]!BexGetCellData("00O2TQ2O5Z7FJGG3WNRY95GUJ","00O2TQ2O5Z7FJGG3D3EGICQXK","DP_3")</f>
        <v>#NAME?</v>
      </c>
      <c r="C40" s="24" t="e">
        <f ca="1">[1]!BexGetCellData("00O2TQ2O5Z7FJGG3WNRY95N63","00O2TQ2O5Z7FJGG3D3EGICQXK","DP_3")</f>
        <v>#NAME?</v>
      </c>
      <c r="D40" s="24" t="e">
        <f ca="1">[1]!BexGetCellData("00O2TQ2O5Z7FJGG3WNRY95THN","00O2TQ2O5Z7FJGG3D3EGICQXK","DP_3")</f>
        <v>#NAME?</v>
      </c>
      <c r="E40" s="24" t="e">
        <f ca="1">[1]!BexGetCellData("00O2TQ2O5Z7FJGG3WNRY95ZT7","00O2TQ2O5Z7FJGG3D3EGICQXK","DP_3")</f>
        <v>#NAME?</v>
      </c>
      <c r="F40" s="24" t="e">
        <f ca="1">[1]!BexGetCellData("00O2TQ2O5Z7FN7M9BTIZBOZ6Y","00O2TQ2O5Z7FJGG3D3EGICQXK","DP_3")</f>
        <v>#NAME?</v>
      </c>
      <c r="G40" s="24" t="e">
        <f ca="1">[1]!BexGetCellData("00O2TQ2O5Z7FJGG3WNRY96CGB","00O2TQ2O5Z7FJGG3D3EGICQXK","DP_3")</f>
        <v>#NAME?</v>
      </c>
    </row>
    <row r="41" spans="1:7" x14ac:dyDescent="0.2">
      <c r="A41" s="23" t="e">
        <f ca="1">[1]!BexGetCellData("","00O2TQ2O5Z7FJGG3D3EGICX94","DP_3")</f>
        <v>#NAME?</v>
      </c>
      <c r="B41" s="24" t="e">
        <f ca="1">[1]!BexGetCellData("00O2TQ2O5Z7FJGG3WNRY95GUJ","00O2TQ2O5Z7FJGG3D3EGICX94","DP_3")</f>
        <v>#NAME?</v>
      </c>
      <c r="C41" s="24" t="e">
        <f ca="1">[1]!BexGetCellData("00O2TQ2O5Z7FJGG3WNRY95N63","00O2TQ2O5Z7FJGG3D3EGICX94","DP_3")</f>
        <v>#NAME?</v>
      </c>
      <c r="D41" s="24" t="e">
        <f ca="1">[1]!BexGetCellData("00O2TQ2O5Z7FJGG3WNRY95THN","00O2TQ2O5Z7FJGG3D3EGICX94","DP_3")</f>
        <v>#NAME?</v>
      </c>
      <c r="E41" s="24" t="e">
        <f ca="1">[1]!BexGetCellData("00O2TQ2O5Z7FJGG3WNRY95ZT7","00O2TQ2O5Z7FJGG3D3EGICX94","DP_3")</f>
        <v>#NAME?</v>
      </c>
      <c r="F41" s="24" t="e">
        <f ca="1">[1]!BexGetCellData("00O2TQ2O5Z7FN7M9BTIZBOZ6Y","00O2TQ2O5Z7FJGG3D3EGICX94","DP_3")</f>
        <v>#NAME?</v>
      </c>
      <c r="G41" s="24" t="e">
        <f ca="1">[1]!BexGetCellData("00O2TQ2O5Z7FJGG3WNRY96CGB","00O2TQ2O5Z7FJGG3D3EGICX94","DP_3")</f>
        <v>#NAME?</v>
      </c>
    </row>
    <row r="42" spans="1:7" x14ac:dyDescent="0.2">
      <c r="A42" s="23" t="e">
        <f ca="1">[1]!BexGetCellData("","00O2TQ2O5Z7FJGG3D3EGID3KO","DP_3")</f>
        <v>#NAME?</v>
      </c>
      <c r="B42" s="24" t="e">
        <f ca="1">[1]!BexGetCellData("00O2TQ2O5Z7FJGG3WNRY95GUJ","00O2TQ2O5Z7FJGG3D3EGID3KO","DP_3")</f>
        <v>#NAME?</v>
      </c>
      <c r="C42" s="24" t="e">
        <f ca="1">[1]!BexGetCellData("00O2TQ2O5Z7FJGG3WNRY95N63","00O2TQ2O5Z7FJGG3D3EGID3KO","DP_3")</f>
        <v>#NAME?</v>
      </c>
      <c r="D42" s="24" t="e">
        <f ca="1">[1]!BexGetCellData("00O2TQ2O5Z7FJGG3WNRY95THN","00O2TQ2O5Z7FJGG3D3EGID3KO","DP_3")</f>
        <v>#NAME?</v>
      </c>
      <c r="E42" s="24" t="e">
        <f ca="1">[1]!BexGetCellData("00O2TQ2O5Z7FJGG3WNRY95ZT7","00O2TQ2O5Z7FJGG3D3EGID3KO","DP_3")</f>
        <v>#NAME?</v>
      </c>
      <c r="F42" s="24" t="e">
        <f ca="1">[1]!BexGetCellData("00O2TQ2O5Z7FN7M9BTIZBOZ6Y","00O2TQ2O5Z7FJGG3D3EGID3KO","DP_3")</f>
        <v>#NAME?</v>
      </c>
      <c r="G42" s="24" t="e">
        <f ca="1">[1]!BexGetCellData("00O2TQ2O5Z7FJGG3WNRY96CGB","00O2TQ2O5Z7FJGG3D3EGID3KO","DP_3")</f>
        <v>#NAME?</v>
      </c>
    </row>
    <row r="43" spans="1:7" x14ac:dyDescent="0.2">
      <c r="A43" s="23" t="e">
        <f ca="1">[1]!BexGetCellData("","00O2TQ2O5Z7FJGG3D3EGID9W8","DP_3")</f>
        <v>#NAME?</v>
      </c>
      <c r="B43" s="24" t="e">
        <f ca="1">[1]!BexGetCellData("00O2TQ2O5Z7FJGG3WNRY95GUJ","00O2TQ2O5Z7FJGG3D3EGID9W8","DP_3")</f>
        <v>#NAME?</v>
      </c>
      <c r="C43" s="24" t="e">
        <f ca="1">[1]!BexGetCellData("00O2TQ2O5Z7FJGG3WNRY95N63","00O2TQ2O5Z7FJGG3D3EGID9W8","DP_3")</f>
        <v>#NAME?</v>
      </c>
      <c r="D43" s="24" t="e">
        <f ca="1">[1]!BexGetCellData("00O2TQ2O5Z7FJGG3WNRY95THN","00O2TQ2O5Z7FJGG3D3EGID9W8","DP_3")</f>
        <v>#NAME?</v>
      </c>
      <c r="E43" s="24" t="e">
        <f ca="1">[1]!BexGetCellData("00O2TQ2O5Z7FJGG3WNRY95ZT7","00O2TQ2O5Z7FJGG3D3EGID9W8","DP_3")</f>
        <v>#NAME?</v>
      </c>
      <c r="F43" s="24" t="e">
        <f ca="1">[1]!BexGetCellData("00O2TQ2O5Z7FN7M9BTIZBOZ6Y","00O2TQ2O5Z7FJGG3D3EGID9W8","DP_3")</f>
        <v>#NAME?</v>
      </c>
      <c r="G43" s="24" t="e">
        <f ca="1">[1]!BexGetCellData("00O2TQ2O5Z7FJGG3WNRY96CGB","00O2TQ2O5Z7FJGG3D3EGID9W8","DP_3")</f>
        <v>#NAME?</v>
      </c>
    </row>
    <row r="44" spans="1:7" x14ac:dyDescent="0.2">
      <c r="A44" s="23" t="e">
        <f ca="1">[1]!BexGetCellData("","00O2TQ2O5Z7FJGG3D3EGIDG7S","DP_3")</f>
        <v>#NAME?</v>
      </c>
      <c r="B44" s="24" t="e">
        <f ca="1">[1]!BexGetCellData("00O2TQ2O5Z7FJGG3WNRY95GUJ","00O2TQ2O5Z7FJGG3D3EGIDG7S","DP_3")</f>
        <v>#NAME?</v>
      </c>
      <c r="C44" s="24" t="e">
        <f ca="1">[1]!BexGetCellData("00O2TQ2O5Z7FJGG3WNRY95N63","00O2TQ2O5Z7FJGG3D3EGIDG7S","DP_3")</f>
        <v>#NAME?</v>
      </c>
      <c r="D44" s="24" t="e">
        <f ca="1">[1]!BexGetCellData("00O2TQ2O5Z7FJGG3WNRY95THN","00O2TQ2O5Z7FJGG3D3EGIDG7S","DP_3")</f>
        <v>#NAME?</v>
      </c>
      <c r="E44" s="24" t="e">
        <f ca="1">[1]!BexGetCellData("00O2TQ2O5Z7FJGG3WNRY95ZT7","00O2TQ2O5Z7FJGG3D3EGIDG7S","DP_3")</f>
        <v>#NAME?</v>
      </c>
      <c r="F44" s="24" t="e">
        <f ca="1">[1]!BexGetCellData("00O2TQ2O5Z7FN7M9BTIZBOZ6Y","00O2TQ2O5Z7FJGG3D3EGIDG7S","DP_3")</f>
        <v>#NAME?</v>
      </c>
      <c r="G44" s="24" t="e">
        <f ca="1">[1]!BexGetCellData("00O2TQ2O5Z7FJGG3WNRY96CGB","00O2TQ2O5Z7FJGG3D3EGIDG7S","DP_3")</f>
        <v>#NAME?</v>
      </c>
    </row>
    <row r="45" spans="1:7" x14ac:dyDescent="0.2">
      <c r="A45" s="23" t="e">
        <f ca="1">[1]!BexGetCellData("","00O2TQ2O5Z7FJGG3D3EGIDMJC","DP_3")</f>
        <v>#NAME?</v>
      </c>
      <c r="B45" s="24" t="e">
        <f ca="1">[1]!BexGetCellData("00O2TQ2O5Z7FJGG3WNRY95GUJ","00O2TQ2O5Z7FJGG3D3EGIDMJC","DP_3")</f>
        <v>#NAME?</v>
      </c>
      <c r="C45" s="24" t="e">
        <f ca="1">[1]!BexGetCellData("00O2TQ2O5Z7FJGG3WNRY95N63","00O2TQ2O5Z7FJGG3D3EGIDMJC","DP_3")</f>
        <v>#NAME?</v>
      </c>
      <c r="D45" s="24" t="e">
        <f ca="1">[1]!BexGetCellData("00O2TQ2O5Z7FJGG3WNRY95THN","00O2TQ2O5Z7FJGG3D3EGIDMJC","DP_3")</f>
        <v>#NAME?</v>
      </c>
      <c r="E45" s="24" t="e">
        <f ca="1">[1]!BexGetCellData("00O2TQ2O5Z7FJGG3WNRY95ZT7","00O2TQ2O5Z7FJGG3D3EGIDMJC","DP_3")</f>
        <v>#NAME?</v>
      </c>
      <c r="F45" s="24" t="e">
        <f ca="1">[1]!BexGetCellData("00O2TQ2O5Z7FN7M9BTIZBOZ6Y","00O2TQ2O5Z7FJGG3D3EGIDMJC","DP_3")</f>
        <v>#NAME?</v>
      </c>
      <c r="G45" s="24" t="e">
        <f ca="1">[1]!BexGetCellData("00O2TQ2O5Z7FJGG3WNRY96CGB","00O2TQ2O5Z7FJGG3D3EGIDMJC","DP_3")</f>
        <v>#NAME?</v>
      </c>
    </row>
    <row r="46" spans="1:7" x14ac:dyDescent="0.2">
      <c r="A46" s="23" t="e">
        <f ca="1">[1]!BexGetCellData("","00O2TQ2O5Z7FJGG3D3EGIDSUW","DP_3")</f>
        <v>#NAME?</v>
      </c>
      <c r="B46" s="24" t="e">
        <f ca="1">[1]!BexGetCellData("00O2TQ2O5Z7FJGG3WNRY95GUJ","00O2TQ2O5Z7FJGG3D3EGIDSUW","DP_3")</f>
        <v>#NAME?</v>
      </c>
      <c r="C46" s="24" t="e">
        <f ca="1">[1]!BexGetCellData("00O2TQ2O5Z7FJGG3WNRY95N63","00O2TQ2O5Z7FJGG3D3EGIDSUW","DP_3")</f>
        <v>#NAME?</v>
      </c>
      <c r="D46" s="24" t="e">
        <f ca="1">[1]!BexGetCellData("00O2TQ2O5Z7FJGG3WNRY95THN","00O2TQ2O5Z7FJGG3D3EGIDSUW","DP_3")</f>
        <v>#NAME?</v>
      </c>
      <c r="E46" s="24" t="e">
        <f ca="1">[1]!BexGetCellData("00O2TQ2O5Z7FJGG3WNRY95ZT7","00O2TQ2O5Z7FJGG3D3EGIDSUW","DP_3")</f>
        <v>#NAME?</v>
      </c>
      <c r="F46" s="24" t="e">
        <f ca="1">[1]!BexGetCellData("00O2TQ2O5Z7FN7M9BTIZBOZ6Y","00O2TQ2O5Z7FJGG3D3EGIDSUW","DP_3")</f>
        <v>#NAME?</v>
      </c>
      <c r="G46" s="24" t="e">
        <f ca="1">[1]!BexGetCellData("00O2TQ2O5Z7FJGG3WNRY96CGB","00O2TQ2O5Z7FJGG3D3EGIDSUW","DP_3")</f>
        <v>#NAME?</v>
      </c>
    </row>
    <row r="47" spans="1:7" x14ac:dyDescent="0.2">
      <c r="A47" s="23" t="e">
        <f ca="1">[1]!BexGetCellData("","00O2TQ2O5Z7FJGG3D3EGIDZ6G","DP_3")</f>
        <v>#NAME?</v>
      </c>
      <c r="B47" s="24" t="e">
        <f ca="1">[1]!BexGetCellData("00O2TQ2O5Z7FJGG3WNRY95GUJ","00O2TQ2O5Z7FJGG3D3EGIDZ6G","DP_3")</f>
        <v>#NAME?</v>
      </c>
      <c r="C47" s="24" t="e">
        <f ca="1">[1]!BexGetCellData("00O2TQ2O5Z7FJGG3WNRY95N63","00O2TQ2O5Z7FJGG3D3EGIDZ6G","DP_3")</f>
        <v>#NAME?</v>
      </c>
      <c r="D47" s="24" t="e">
        <f ca="1">[1]!BexGetCellData("00O2TQ2O5Z7FJGG3WNRY95THN","00O2TQ2O5Z7FJGG3D3EGIDZ6G","DP_3")</f>
        <v>#NAME?</v>
      </c>
      <c r="E47" s="24" t="e">
        <f ca="1">[1]!BexGetCellData("00O2TQ2O5Z7FJGG3WNRY95ZT7","00O2TQ2O5Z7FJGG3D3EGIDZ6G","DP_3")</f>
        <v>#NAME?</v>
      </c>
      <c r="F47" s="24" t="e">
        <f ca="1">[1]!BexGetCellData("00O2TQ2O5Z7FN7M9BTIZBOZ6Y","00O2TQ2O5Z7FJGG3D3EGIDZ6G","DP_3")</f>
        <v>#NAME?</v>
      </c>
      <c r="G47" s="24" t="e">
        <f ca="1">[1]!BexGetCellData("00O2TQ2O5Z7FJGG3WNRY96CGB","00O2TQ2O5Z7FJGG3D3EGIDZ6G","DP_3")</f>
        <v>#NAME?</v>
      </c>
    </row>
    <row r="48" spans="1:7" x14ac:dyDescent="0.2">
      <c r="A48" s="23" t="e">
        <f ca="1">[1]!BexGetCellData("","00O2TQ2O5Z7FJGG3QVRA3WD4O","DP_3")</f>
        <v>#NAME?</v>
      </c>
      <c r="B48" s="24" t="e">
        <f ca="1">[1]!BexGetCellData("00O2TQ2O5Z7FJGG3WNRY95GUJ","00O2TQ2O5Z7FJGG3QVRA3WD4O","DP_3")</f>
        <v>#NAME?</v>
      </c>
      <c r="C48" s="24" t="e">
        <f ca="1">[1]!BexGetCellData("00O2TQ2O5Z7FJGG3WNRY95N63","00O2TQ2O5Z7FJGG3QVRA3WD4O","DP_3")</f>
        <v>#NAME?</v>
      </c>
      <c r="D48" s="24" t="e">
        <f ca="1">[1]!BexGetCellData("00O2TQ2O5Z7FJGG3WNRY95THN","00O2TQ2O5Z7FJGG3QVRA3WD4O","DP_3")</f>
        <v>#NAME?</v>
      </c>
      <c r="E48" s="24" t="e">
        <f ca="1">[1]!BexGetCellData("00O2TQ2O5Z7FJGG3WNRY95ZT7","00O2TQ2O5Z7FJGG3QVRA3WD4O","DP_3")</f>
        <v>#NAME?</v>
      </c>
      <c r="F48" s="24" t="e">
        <f ca="1">[1]!BexGetCellData("00O2TQ2O5Z7FN7M9BTIZBOZ6Y","00O2TQ2O5Z7FJGG3QVRA3WD4O","DP_3")</f>
        <v>#NAME?</v>
      </c>
      <c r="G48" s="24" t="e">
        <f ca="1">[1]!BexGetCellData("00O2TQ2O5Z7FJGG3WNRY96CGB","00O2TQ2O5Z7FJGG3QVRA3WD4O","DP_3")</f>
        <v>#NAME?</v>
      </c>
    </row>
    <row r="49" spans="1:7" x14ac:dyDescent="0.2">
      <c r="A49" s="23" t="e">
        <f ca="1">[1]!BexGetCellData("","00O2TQ2O5Z7FJGG3QVRA3WJG8","DP_3")</f>
        <v>#NAME?</v>
      </c>
      <c r="B49" s="24" t="e">
        <f ca="1">[1]!BexGetCellData("00O2TQ2O5Z7FJGG3WNRY95GUJ","00O2TQ2O5Z7FJGG3QVRA3WJG8","DP_3")</f>
        <v>#NAME?</v>
      </c>
      <c r="C49" s="24" t="e">
        <f ca="1">[1]!BexGetCellData("00O2TQ2O5Z7FJGG3WNRY95N63","00O2TQ2O5Z7FJGG3QVRA3WJG8","DP_3")</f>
        <v>#NAME?</v>
      </c>
      <c r="D49" s="24" t="e">
        <f ca="1">[1]!BexGetCellData("00O2TQ2O5Z7FJGG3WNRY95THN","00O2TQ2O5Z7FJGG3QVRA3WJG8","DP_3")</f>
        <v>#NAME?</v>
      </c>
      <c r="E49" s="24" t="e">
        <f ca="1">[1]!BexGetCellData("00O2TQ2O5Z7FJGG3WNRY95ZT7","00O2TQ2O5Z7FJGG3QVRA3WJG8","DP_3")</f>
        <v>#NAME?</v>
      </c>
      <c r="F49" s="24" t="e">
        <f ca="1">[1]!BexGetCellData("00O2TQ2O5Z7FN7M9BTIZBOZ6Y","00O2TQ2O5Z7FJGG3QVRA3WJG8","DP_3")</f>
        <v>#NAME?</v>
      </c>
      <c r="G49" s="24" t="e">
        <f ca="1">[1]!BexGetCellData("00O2TQ2O5Z7FJGG3WNRY96CGB","00O2TQ2O5Z7FJGG3QVRA3WJG8","DP_3")</f>
        <v>#NAME?</v>
      </c>
    </row>
    <row r="50" spans="1:7" x14ac:dyDescent="0.2">
      <c r="A50" s="23" t="e">
        <f ca="1">[1]!BexGetCellData("","00O2TQ2O5Z7FJGG3QVRA3WPRS","DP_3")</f>
        <v>#NAME?</v>
      </c>
      <c r="B50" s="24" t="e">
        <f ca="1">[1]!BexGetCellData("00O2TQ2O5Z7FJGG3WNRY95GUJ","00O2TQ2O5Z7FJGG3QVRA3WPRS","DP_3")</f>
        <v>#NAME?</v>
      </c>
      <c r="C50" s="24" t="e">
        <f ca="1">[1]!BexGetCellData("00O2TQ2O5Z7FJGG3WNRY95N63","00O2TQ2O5Z7FJGG3QVRA3WPRS","DP_3")</f>
        <v>#NAME?</v>
      </c>
      <c r="D50" s="24" t="e">
        <f ca="1">[1]!BexGetCellData("00O2TQ2O5Z7FJGG3WNRY95THN","00O2TQ2O5Z7FJGG3QVRA3WPRS","DP_3")</f>
        <v>#NAME?</v>
      </c>
      <c r="E50" s="24" t="e">
        <f ca="1">[1]!BexGetCellData("00O2TQ2O5Z7FJGG3WNRY95ZT7","00O2TQ2O5Z7FJGG3QVRA3WPRS","DP_3")</f>
        <v>#NAME?</v>
      </c>
      <c r="F50" s="24" t="e">
        <f ca="1">[1]!BexGetCellData("00O2TQ2O5Z7FN7M9BTIZBOZ6Y","00O2TQ2O5Z7FJGG3QVRA3WPRS","DP_3")</f>
        <v>#NAME?</v>
      </c>
      <c r="G50" s="24" t="e">
        <f ca="1">[1]!BexGetCellData("00O2TQ2O5Z7FJGG3WNRY96CGB","00O2TQ2O5Z7FJGG3QVRA3WPRS","DP_3")</f>
        <v>#NAME?</v>
      </c>
    </row>
    <row r="51" spans="1:7" x14ac:dyDescent="0.2">
      <c r="A51" s="23" t="e">
        <f ca="1">[1]!BexGetCellData("","00O2TQ2O5Z7FJGG3D3EGIE5I0","DP_3")</f>
        <v>#NAME?</v>
      </c>
      <c r="B51" s="24" t="e">
        <f ca="1">[1]!BexGetCellData("00O2TQ2O5Z7FJGG3WNRY95GUJ","00O2TQ2O5Z7FJGG3D3EGIE5I0","DP_3")</f>
        <v>#NAME?</v>
      </c>
      <c r="C51" s="24" t="e">
        <f ca="1">[1]!BexGetCellData("00O2TQ2O5Z7FJGG3WNRY95N63","00O2TQ2O5Z7FJGG3D3EGIE5I0","DP_3")</f>
        <v>#NAME?</v>
      </c>
      <c r="D51" s="24" t="e">
        <f ca="1">[1]!BexGetCellData("00O2TQ2O5Z7FJGG3WNRY95THN","00O2TQ2O5Z7FJGG3D3EGIE5I0","DP_3")</f>
        <v>#NAME?</v>
      </c>
      <c r="E51" s="24" t="e">
        <f ca="1">[1]!BexGetCellData("00O2TQ2O5Z7FJGG3WNRY95ZT7","00O2TQ2O5Z7FJGG3D3EGIE5I0","DP_3")</f>
        <v>#NAME?</v>
      </c>
      <c r="F51" s="24" t="e">
        <f ca="1">[1]!BexGetCellData("00O2TQ2O5Z7FN7M9BTIZBOZ6Y","00O2TQ2O5Z7FJGG3D3EGIE5I0","DP_3")</f>
        <v>#NAME?</v>
      </c>
      <c r="G51" s="24" t="e">
        <f ca="1">[1]!BexGetCellData("00O2TQ2O5Z7FJGG3WNRY96CGB","00O2TQ2O5Z7FJGG3D3EGIE5I0","DP_3")</f>
        <v>#NAME?</v>
      </c>
    </row>
    <row r="52" spans="1:7" x14ac:dyDescent="0.2">
      <c r="A52" s="23" t="e">
        <f ca="1">[1]!BexGetCellData("","00O2TQ2O5Z7FJGG3QVRA3WW3C","DP_3")</f>
        <v>#NAME?</v>
      </c>
      <c r="B52" s="24" t="e">
        <f ca="1">[1]!BexGetCellData("00O2TQ2O5Z7FJGG3WNRY95GUJ","00O2TQ2O5Z7FJGG3QVRA3WW3C","DP_3")</f>
        <v>#NAME?</v>
      </c>
      <c r="C52" s="24" t="e">
        <f ca="1">[1]!BexGetCellData("00O2TQ2O5Z7FJGG3WNRY95N63","00O2TQ2O5Z7FJGG3QVRA3WW3C","DP_3")</f>
        <v>#NAME?</v>
      </c>
      <c r="D52" s="24" t="e">
        <f ca="1">[1]!BexGetCellData("00O2TQ2O5Z7FJGG3WNRY95THN","00O2TQ2O5Z7FJGG3QVRA3WW3C","DP_3")</f>
        <v>#NAME?</v>
      </c>
      <c r="E52" s="24" t="e">
        <f ca="1">[1]!BexGetCellData("00O2TQ2O5Z7FJGG3WNRY95ZT7","00O2TQ2O5Z7FJGG3QVRA3WW3C","DP_3")</f>
        <v>#NAME?</v>
      </c>
      <c r="F52" s="24" t="e">
        <f ca="1">[1]!BexGetCellData("00O2TQ2O5Z7FN7M9BTIZBOZ6Y","00O2TQ2O5Z7FJGG3QVRA3WW3C","DP_3")</f>
        <v>#NAME?</v>
      </c>
      <c r="G52" s="24" t="e">
        <f ca="1">[1]!BexGetCellData("00O2TQ2O5Z7FJGG3WNRY96CGB","00O2TQ2O5Z7FJGG3QVRA3WW3C","DP_3")</f>
        <v>#NAME?</v>
      </c>
    </row>
    <row r="53" spans="1:7" x14ac:dyDescent="0.2">
      <c r="A53" s="23" t="e">
        <f ca="1">[1]!BexGetCellData("","00O2TQ2O5Z7FJGG3QVRA3X2EW","DP_3")</f>
        <v>#NAME?</v>
      </c>
      <c r="B53" s="24" t="e">
        <f ca="1">[1]!BexGetCellData("00O2TQ2O5Z7FJGG3WNRY95GUJ","00O2TQ2O5Z7FJGG3QVRA3X2EW","DP_3")</f>
        <v>#NAME?</v>
      </c>
      <c r="C53" s="24" t="e">
        <f ca="1">[1]!BexGetCellData("00O2TQ2O5Z7FJGG3WNRY95N63","00O2TQ2O5Z7FJGG3QVRA3X2EW","DP_3")</f>
        <v>#NAME?</v>
      </c>
      <c r="D53" s="24" t="e">
        <f ca="1">[1]!BexGetCellData("00O2TQ2O5Z7FJGG3WNRY95THN","00O2TQ2O5Z7FJGG3QVRA3X2EW","DP_3")</f>
        <v>#NAME?</v>
      </c>
      <c r="E53" s="24" t="e">
        <f ca="1">[1]!BexGetCellData("00O2TQ2O5Z7FJGG3WNRY95ZT7","00O2TQ2O5Z7FJGG3QVRA3X2EW","DP_3")</f>
        <v>#NAME?</v>
      </c>
      <c r="F53" s="24" t="e">
        <f ca="1">[1]!BexGetCellData("00O2TQ2O5Z7FN7M9BTIZBOZ6Y","00O2TQ2O5Z7FJGG3QVRA3X2EW","DP_3")</f>
        <v>#NAME?</v>
      </c>
      <c r="G53" s="24" t="e">
        <f ca="1">[1]!BexGetCellData("00O2TQ2O5Z7FJGG3WNRY96CGB","00O2TQ2O5Z7FJGG3QVRA3X2EW","DP_3")</f>
        <v>#NAME?</v>
      </c>
    </row>
    <row r="54" spans="1:7" x14ac:dyDescent="0.2">
      <c r="A54" s="23" t="e">
        <f ca="1">[1]!BexGetCellData("","00O2TQ2O5Z7FJGG3QVRA3X8QG","DP_3")</f>
        <v>#NAME?</v>
      </c>
      <c r="B54" s="24" t="e">
        <f ca="1">[1]!BexGetCellData("00O2TQ2O5Z7FJGG3WNRY95GUJ","00O2TQ2O5Z7FJGG3QVRA3X8QG","DP_3")</f>
        <v>#NAME?</v>
      </c>
      <c r="C54" s="24" t="e">
        <f ca="1">[1]!BexGetCellData("00O2TQ2O5Z7FJGG3WNRY95N63","00O2TQ2O5Z7FJGG3QVRA3X8QG","DP_3")</f>
        <v>#NAME?</v>
      </c>
      <c r="D54" s="24" t="e">
        <f ca="1">[1]!BexGetCellData("00O2TQ2O5Z7FJGG3WNRY95THN","00O2TQ2O5Z7FJGG3QVRA3X8QG","DP_3")</f>
        <v>#NAME?</v>
      </c>
      <c r="E54" s="24" t="e">
        <f ca="1">[1]!BexGetCellData("00O2TQ2O5Z7FJGG3WNRY95ZT7","00O2TQ2O5Z7FJGG3QVRA3X8QG","DP_3")</f>
        <v>#NAME?</v>
      </c>
      <c r="F54" s="24" t="e">
        <f ca="1">[1]!BexGetCellData("00O2TQ2O5Z7FN7M9BTIZBOZ6Y","00O2TQ2O5Z7FJGG3QVRA3X8QG","DP_3")</f>
        <v>#NAME?</v>
      </c>
      <c r="G54" s="24" t="e">
        <f ca="1">[1]!BexGetCellData("00O2TQ2O5Z7FJGG3WNRY96CGB","00O2TQ2O5Z7FJGG3QVRA3X8QG","DP_3")</f>
        <v>#NAME?</v>
      </c>
    </row>
    <row r="55" spans="1:7" x14ac:dyDescent="0.2">
      <c r="A55" s="23" t="e">
        <f ca="1">[1]!BexGetCellData("","00O2TQ2O5Z7FJGG3QVRA3XF20","DP_3")</f>
        <v>#NAME?</v>
      </c>
      <c r="B55" s="24" t="e">
        <f ca="1">[1]!BexGetCellData("00O2TQ2O5Z7FJGG3WNRY95GUJ","00O2TQ2O5Z7FJGG3QVRA3XF20","DP_3")</f>
        <v>#NAME?</v>
      </c>
      <c r="C55" s="24" t="e">
        <f ca="1">[1]!BexGetCellData("00O2TQ2O5Z7FJGG3WNRY95N63","00O2TQ2O5Z7FJGG3QVRA3XF20","DP_3")</f>
        <v>#NAME?</v>
      </c>
      <c r="D55" s="24" t="e">
        <f ca="1">[1]!BexGetCellData("00O2TQ2O5Z7FJGG3WNRY95THN","00O2TQ2O5Z7FJGG3QVRA3XF20","DP_3")</f>
        <v>#NAME?</v>
      </c>
      <c r="E55" s="24" t="e">
        <f ca="1">[1]!BexGetCellData("00O2TQ2O5Z7FJGG3WNRY95ZT7","00O2TQ2O5Z7FJGG3QVRA3XF20","DP_3")</f>
        <v>#NAME?</v>
      </c>
      <c r="F55" s="24" t="e">
        <f ca="1">[1]!BexGetCellData("00O2TQ2O5Z7FN7M9BTIZBOZ6Y","00O2TQ2O5Z7FJGG3QVRA3XF20","DP_3")</f>
        <v>#NAME?</v>
      </c>
      <c r="G55" s="24" t="e">
        <f ca="1">[1]!BexGetCellData("00O2TQ2O5Z7FJGG3WNRY96CGB","00O2TQ2O5Z7FJGG3QVRA3XF20","DP_3")</f>
        <v>#NAME?</v>
      </c>
    </row>
    <row r="56" spans="1:7" x14ac:dyDescent="0.2">
      <c r="A56" s="23" t="e">
        <f ca="1">[1]!BexGetCellData("","00O2TQ2O5Z7FJGG3QVRA3XLDK","DP_3")</f>
        <v>#NAME?</v>
      </c>
      <c r="B56" s="24" t="e">
        <f ca="1">[1]!BexGetCellData("00O2TQ2O5Z7FJGG3WNRY95GUJ","00O2TQ2O5Z7FJGG3QVRA3XLDK","DP_3")</f>
        <v>#NAME?</v>
      </c>
      <c r="C56" s="24" t="e">
        <f ca="1">[1]!BexGetCellData("00O2TQ2O5Z7FJGG3WNRY95N63","00O2TQ2O5Z7FJGG3QVRA3XLDK","DP_3")</f>
        <v>#NAME?</v>
      </c>
      <c r="D56" s="24" t="e">
        <f ca="1">[1]!BexGetCellData("00O2TQ2O5Z7FJGG3WNRY95THN","00O2TQ2O5Z7FJGG3QVRA3XLDK","DP_3")</f>
        <v>#NAME?</v>
      </c>
      <c r="E56" s="24" t="e">
        <f ca="1">[1]!BexGetCellData("00O2TQ2O5Z7FJGG3WNRY95ZT7","00O2TQ2O5Z7FJGG3QVRA3XLDK","DP_3")</f>
        <v>#NAME?</v>
      </c>
      <c r="F56" s="24" t="e">
        <f ca="1">[1]!BexGetCellData("00O2TQ2O5Z7FN7M9BTIZBOZ6Y","00O2TQ2O5Z7FJGG3QVRA3XLDK","DP_3")</f>
        <v>#NAME?</v>
      </c>
      <c r="G56" s="24" t="e">
        <f ca="1">[1]!BexGetCellData("00O2TQ2O5Z7FJGG3WNRY96CGB","00O2TQ2O5Z7FJGG3QVRA3XLDK","DP_3")</f>
        <v>#NAME?</v>
      </c>
    </row>
    <row r="57" spans="1:7" x14ac:dyDescent="0.2">
      <c r="A57" s="23" t="e">
        <f ca="1">[1]!BexGetCellData("","00O2TQ2O5Z7FJGG3QVRA3XRP4","DP_3")</f>
        <v>#NAME?</v>
      </c>
      <c r="B57" s="24" t="e">
        <f ca="1">[1]!BexGetCellData("00O2TQ2O5Z7FJGG3WNRY95GUJ","00O2TQ2O5Z7FJGG3QVRA3XRP4","DP_3")</f>
        <v>#NAME?</v>
      </c>
      <c r="C57" s="24" t="e">
        <f ca="1">[1]!BexGetCellData("00O2TQ2O5Z7FJGG3WNRY95N63","00O2TQ2O5Z7FJGG3QVRA3XRP4","DP_3")</f>
        <v>#NAME?</v>
      </c>
      <c r="D57" s="24" t="e">
        <f ca="1">[1]!BexGetCellData("00O2TQ2O5Z7FJGG3WNRY95THN","00O2TQ2O5Z7FJGG3QVRA3XRP4","DP_3")</f>
        <v>#NAME?</v>
      </c>
      <c r="E57" s="24" t="e">
        <f ca="1">[1]!BexGetCellData("00O2TQ2O5Z7FJGG3WNRY95ZT7","00O2TQ2O5Z7FJGG3QVRA3XRP4","DP_3")</f>
        <v>#NAME?</v>
      </c>
      <c r="F57" s="24" t="e">
        <f ca="1">[1]!BexGetCellData("00O2TQ2O5Z7FN7M9BTIZBOZ6Y","00O2TQ2O5Z7FJGG3QVRA3XRP4","DP_3")</f>
        <v>#NAME?</v>
      </c>
      <c r="G57" s="24" t="e">
        <f ca="1">[1]!BexGetCellData("00O2TQ2O5Z7FJGG3WNRY96CGB","00O2TQ2O5Z7FJGG3QVRA3XRP4","DP_3")</f>
        <v>#NAME?</v>
      </c>
    </row>
    <row r="58" spans="1:7" x14ac:dyDescent="0.2">
      <c r="A58" s="23" t="e">
        <f ca="1">[1]!BexGetCellData("","00O2TQ2O5Z7FJGG3QVRA3XY0O","DP_3")</f>
        <v>#NAME?</v>
      </c>
      <c r="B58" s="24" t="e">
        <f ca="1">[1]!BexGetCellData("00O2TQ2O5Z7FJGG3WNRY95GUJ","00O2TQ2O5Z7FJGG3QVRA3XY0O","DP_3")</f>
        <v>#NAME?</v>
      </c>
      <c r="C58" s="24" t="e">
        <f ca="1">[1]!BexGetCellData("00O2TQ2O5Z7FJGG3WNRY95N63","00O2TQ2O5Z7FJGG3QVRA3XY0O","DP_3")</f>
        <v>#NAME?</v>
      </c>
      <c r="D58" s="24" t="e">
        <f ca="1">[1]!BexGetCellData("00O2TQ2O5Z7FJGG3WNRY95THN","00O2TQ2O5Z7FJGG3QVRA3XY0O","DP_3")</f>
        <v>#NAME?</v>
      </c>
      <c r="E58" s="24" t="e">
        <f ca="1">[1]!BexGetCellData("00O2TQ2O5Z7FJGG3WNRY95ZT7","00O2TQ2O5Z7FJGG3QVRA3XY0O","DP_3")</f>
        <v>#NAME?</v>
      </c>
      <c r="F58" s="24" t="e">
        <f ca="1">[1]!BexGetCellData("00O2TQ2O5Z7FN7M9BTIZBOZ6Y","00O2TQ2O5Z7FJGG3QVRA3XY0O","DP_3")</f>
        <v>#NAME?</v>
      </c>
      <c r="G58" s="24" t="e">
        <f ca="1">[1]!BexGetCellData("00O2TQ2O5Z7FJGG3WNRY96CGB","00O2TQ2O5Z7FJGG3QVRA3XY0O","DP_3")</f>
        <v>#NAME?</v>
      </c>
    </row>
    <row r="59" spans="1:7" x14ac:dyDescent="0.2">
      <c r="A59" s="23" t="e">
        <f ca="1">[1]!BexGetCellData("","00O2TQ2O5Z7FJGG3QVRA3Y4C8","DP_3")</f>
        <v>#NAME?</v>
      </c>
      <c r="B59" s="24" t="e">
        <f ca="1">[1]!BexGetCellData("00O2TQ2O5Z7FJGG3WNRY95GUJ","00O2TQ2O5Z7FJGG3QVRA3Y4C8","DP_3")</f>
        <v>#NAME?</v>
      </c>
      <c r="C59" s="24" t="e">
        <f ca="1">[1]!BexGetCellData("00O2TQ2O5Z7FJGG3WNRY95N63","00O2TQ2O5Z7FJGG3QVRA3Y4C8","DP_3")</f>
        <v>#NAME?</v>
      </c>
      <c r="D59" s="24" t="e">
        <f ca="1">[1]!BexGetCellData("00O2TQ2O5Z7FJGG3WNRY95THN","00O2TQ2O5Z7FJGG3QVRA3Y4C8","DP_3")</f>
        <v>#NAME?</v>
      </c>
      <c r="E59" s="24" t="e">
        <f ca="1">[1]!BexGetCellData("00O2TQ2O5Z7FJGG3WNRY95ZT7","00O2TQ2O5Z7FJGG3QVRA3Y4C8","DP_3")</f>
        <v>#NAME?</v>
      </c>
      <c r="F59" s="24" t="e">
        <f ca="1">[1]!BexGetCellData("00O2TQ2O5Z7FN7M9BTIZBOZ6Y","00O2TQ2O5Z7FJGG3QVRA3Y4C8","DP_3")</f>
        <v>#NAME?</v>
      </c>
      <c r="G59" s="24" t="e">
        <f ca="1">[1]!BexGetCellData("00O2TQ2O5Z7FJGG3WNRY96CGB","00O2TQ2O5Z7FJGG3QVRA3Y4C8","DP_3")</f>
        <v>#NAME?</v>
      </c>
    </row>
    <row r="60" spans="1:7" x14ac:dyDescent="0.2">
      <c r="A60" s="23" t="e">
        <f ca="1">[1]!BexGetCellData("","00O2TQ2O5Z7FJGG3QVRA3YANS","DP_3")</f>
        <v>#NAME?</v>
      </c>
      <c r="B60" s="24" t="e">
        <f ca="1">[1]!BexGetCellData("00O2TQ2O5Z7FJGG3WNRY95GUJ","00O2TQ2O5Z7FJGG3QVRA3YANS","DP_3")</f>
        <v>#NAME?</v>
      </c>
      <c r="C60" s="24" t="e">
        <f ca="1">[1]!BexGetCellData("00O2TQ2O5Z7FJGG3WNRY95N63","00O2TQ2O5Z7FJGG3QVRA3YANS","DP_3")</f>
        <v>#NAME?</v>
      </c>
      <c r="D60" s="24" t="e">
        <f ca="1">[1]!BexGetCellData("00O2TQ2O5Z7FJGG3WNRY95THN","00O2TQ2O5Z7FJGG3QVRA3YANS","DP_3")</f>
        <v>#NAME?</v>
      </c>
      <c r="E60" s="24" t="e">
        <f ca="1">[1]!BexGetCellData("00O2TQ2O5Z7FJGG3WNRY95ZT7","00O2TQ2O5Z7FJGG3QVRA3YANS","DP_3")</f>
        <v>#NAME?</v>
      </c>
      <c r="F60" s="24" t="e">
        <f ca="1">[1]!BexGetCellData("00O2TQ2O5Z7FN7M9BTIZBOZ6Y","00O2TQ2O5Z7FJGG3QVRA3YANS","DP_3")</f>
        <v>#NAME?</v>
      </c>
      <c r="G60" s="24" t="e">
        <f ca="1">[1]!BexGetCellData("00O2TQ2O5Z7FJGG3WNRY96CGB","00O2TQ2O5Z7FJGG3QVRA3YANS","DP_3")</f>
        <v>#NAME?</v>
      </c>
    </row>
    <row r="61" spans="1:7" x14ac:dyDescent="0.2">
      <c r="A61" s="23" t="e">
        <f ca="1">[1]!BexGetCellData("","00O2TQ2O5Z7FJGG3QVRA3YGZC","DP_3")</f>
        <v>#NAME?</v>
      </c>
      <c r="B61" s="24" t="e">
        <f ca="1">[1]!BexGetCellData("00O2TQ2O5Z7FJGG3WNRY95GUJ","00O2TQ2O5Z7FJGG3QVRA3YGZC","DP_3")</f>
        <v>#NAME?</v>
      </c>
      <c r="C61" s="24" t="e">
        <f ca="1">[1]!BexGetCellData("00O2TQ2O5Z7FJGG3WNRY95N63","00O2TQ2O5Z7FJGG3QVRA3YGZC","DP_3")</f>
        <v>#NAME?</v>
      </c>
      <c r="D61" s="24" t="e">
        <f ca="1">[1]!BexGetCellData("00O2TQ2O5Z7FJGG3WNRY95THN","00O2TQ2O5Z7FJGG3QVRA3YGZC","DP_3")</f>
        <v>#NAME?</v>
      </c>
      <c r="E61" s="24" t="e">
        <f ca="1">[1]!BexGetCellData("00O2TQ2O5Z7FJGG3WNRY95ZT7","00O2TQ2O5Z7FJGG3QVRA3YGZC","DP_3")</f>
        <v>#NAME?</v>
      </c>
      <c r="F61" s="24" t="e">
        <f ca="1">[1]!BexGetCellData("00O2TQ2O5Z7FN7M9BTIZBOZ6Y","00O2TQ2O5Z7FJGG3QVRA3YGZC","DP_3")</f>
        <v>#NAME?</v>
      </c>
      <c r="G61" s="24" t="e">
        <f ca="1">[1]!BexGetCellData("00O2TQ2O5Z7FJGG3WNRY96CGB","00O2TQ2O5Z7FJGG3QVRA3YGZC","DP_3")</f>
        <v>#NAME?</v>
      </c>
    </row>
    <row r="62" spans="1:7" x14ac:dyDescent="0.2">
      <c r="A62" s="23" t="e">
        <f ca="1">[1]!BexGetCellData("","00O2TQ2O5Z7FJGG3QVRA3YNAW","DP_3")</f>
        <v>#NAME?</v>
      </c>
      <c r="B62" s="24" t="e">
        <f ca="1">[1]!BexGetCellData("00O2TQ2O5Z7FJGG3WNRY95GUJ","00O2TQ2O5Z7FJGG3QVRA3YNAW","DP_3")</f>
        <v>#NAME?</v>
      </c>
      <c r="C62" s="24" t="e">
        <f ca="1">[1]!BexGetCellData("00O2TQ2O5Z7FJGG3WNRY95N63","00O2TQ2O5Z7FJGG3QVRA3YNAW","DP_3")</f>
        <v>#NAME?</v>
      </c>
      <c r="D62" s="24" t="e">
        <f ca="1">[1]!BexGetCellData("00O2TQ2O5Z7FJGG3WNRY95THN","00O2TQ2O5Z7FJGG3QVRA3YNAW","DP_3")</f>
        <v>#NAME?</v>
      </c>
      <c r="E62" s="24" t="e">
        <f ca="1">[1]!BexGetCellData("00O2TQ2O5Z7FJGG3WNRY95ZT7","00O2TQ2O5Z7FJGG3QVRA3YNAW","DP_3")</f>
        <v>#NAME?</v>
      </c>
      <c r="F62" s="24" t="e">
        <f ca="1">[1]!BexGetCellData("00O2TQ2O5Z7FN7M9BTIZBOZ6Y","00O2TQ2O5Z7FJGG3QVRA3YNAW","DP_3")</f>
        <v>#NAME?</v>
      </c>
      <c r="G62" s="24" t="e">
        <f ca="1">[1]!BexGetCellData("00O2TQ2O5Z7FJGG3WNRY96CGB","00O2TQ2O5Z7FJGG3QVRA3YNAW","DP_3")</f>
        <v>#NAME?</v>
      </c>
    </row>
    <row r="63" spans="1:7" x14ac:dyDescent="0.2">
      <c r="A63" s="23" t="e">
        <f ca="1">[1]!BexGetCellData("","00O2TQ2O5Z7FJGG3QVRA3YTMG","DP_3")</f>
        <v>#NAME?</v>
      </c>
      <c r="B63" s="24" t="e">
        <f ca="1">[1]!BexGetCellData("00O2TQ2O5Z7FJGG3WNRY95GUJ","00O2TQ2O5Z7FJGG3QVRA3YTMG","DP_3")</f>
        <v>#NAME?</v>
      </c>
      <c r="C63" s="24" t="e">
        <f ca="1">[1]!BexGetCellData("00O2TQ2O5Z7FJGG3WNRY95N63","00O2TQ2O5Z7FJGG3QVRA3YTMG","DP_3")</f>
        <v>#NAME?</v>
      </c>
      <c r="D63" s="24" t="e">
        <f ca="1">[1]!BexGetCellData("00O2TQ2O5Z7FJGG3WNRY95THN","00O2TQ2O5Z7FJGG3QVRA3YTMG","DP_3")</f>
        <v>#NAME?</v>
      </c>
      <c r="E63" s="24" t="e">
        <f ca="1">[1]!BexGetCellData("00O2TQ2O5Z7FJGG3WNRY95ZT7","00O2TQ2O5Z7FJGG3QVRA3YTMG","DP_3")</f>
        <v>#NAME?</v>
      </c>
      <c r="F63" s="24" t="e">
        <f ca="1">[1]!BexGetCellData("00O2TQ2O5Z7FN7M9BTIZBOZ6Y","00O2TQ2O5Z7FJGG3QVRA3YTMG","DP_3")</f>
        <v>#NAME?</v>
      </c>
      <c r="G63" s="24" t="e">
        <f ca="1">[1]!BexGetCellData("00O2TQ2O5Z7FJGG3WNRY96CGB","00O2TQ2O5Z7FJGG3QVRA3YTMG","DP_3")</f>
        <v>#NAME?</v>
      </c>
    </row>
    <row r="64" spans="1:7" x14ac:dyDescent="0.2">
      <c r="A64" s="23" t="e">
        <f ca="1">[1]!BexGetCellData("","00O2TQ2O5Z7FJGG3QVRA3YZY0","DP_3")</f>
        <v>#NAME?</v>
      </c>
      <c r="B64" s="24" t="e">
        <f ca="1">[1]!BexGetCellData("00O2TQ2O5Z7FJGG3WNRY95GUJ","00O2TQ2O5Z7FJGG3QVRA3YZY0","DP_3")</f>
        <v>#NAME?</v>
      </c>
      <c r="C64" s="24" t="e">
        <f ca="1">[1]!BexGetCellData("00O2TQ2O5Z7FJGG3WNRY95N63","00O2TQ2O5Z7FJGG3QVRA3YZY0","DP_3")</f>
        <v>#NAME?</v>
      </c>
      <c r="D64" s="24" t="e">
        <f ca="1">[1]!BexGetCellData("00O2TQ2O5Z7FJGG3WNRY95THN","00O2TQ2O5Z7FJGG3QVRA3YZY0","DP_3")</f>
        <v>#NAME?</v>
      </c>
      <c r="E64" s="24" t="e">
        <f ca="1">[1]!BexGetCellData("00O2TQ2O5Z7FJGG3WNRY95ZT7","00O2TQ2O5Z7FJGG3QVRA3YZY0","DP_3")</f>
        <v>#NAME?</v>
      </c>
      <c r="F64" s="24" t="e">
        <f ca="1">[1]!BexGetCellData("00O2TQ2O5Z7FN7M9BTIZBOZ6Y","00O2TQ2O5Z7FJGG3QVRA3YZY0","DP_3")</f>
        <v>#NAME?</v>
      </c>
      <c r="G64" s="24" t="e">
        <f ca="1">[1]!BexGetCellData("00O2TQ2O5Z7FJGG3WNRY96CGB","00O2TQ2O5Z7FJGG3QVRA3YZY0","DP_3")</f>
        <v>#NAME?</v>
      </c>
    </row>
    <row r="65" spans="1:7" x14ac:dyDescent="0.2">
      <c r="A65" s="23" t="e">
        <f ca="1">[1]!BexGetCellData("","00O2TQ2O5Z7FJGG3QVRA3Z69K","DP_3")</f>
        <v>#NAME?</v>
      </c>
      <c r="B65" s="24" t="e">
        <f ca="1">[1]!BexGetCellData("00O2TQ2O5Z7FJGG3WNRY95GUJ","00O2TQ2O5Z7FJGG3QVRA3Z69K","DP_3")</f>
        <v>#NAME?</v>
      </c>
      <c r="C65" s="24" t="e">
        <f ca="1">[1]!BexGetCellData("00O2TQ2O5Z7FJGG3WNRY95N63","00O2TQ2O5Z7FJGG3QVRA3Z69K","DP_3")</f>
        <v>#NAME?</v>
      </c>
      <c r="D65" s="24" t="e">
        <f ca="1">[1]!BexGetCellData("00O2TQ2O5Z7FJGG3WNRY95THN","00O2TQ2O5Z7FJGG3QVRA3Z69K","DP_3")</f>
        <v>#NAME?</v>
      </c>
      <c r="E65" s="24" t="e">
        <f ca="1">[1]!BexGetCellData("00O2TQ2O5Z7FJGG3WNRY95ZT7","00O2TQ2O5Z7FJGG3QVRA3Z69K","DP_3")</f>
        <v>#NAME?</v>
      </c>
      <c r="F65" s="24" t="e">
        <f ca="1">[1]!BexGetCellData("00O2TQ2O5Z7FN7M9BTIZBOZ6Y","00O2TQ2O5Z7FJGG3QVRA3Z69K","DP_3")</f>
        <v>#NAME?</v>
      </c>
      <c r="G65" s="24" t="e">
        <f ca="1">[1]!BexGetCellData("00O2TQ2O5Z7FJGG3WNRY96CGB","00O2TQ2O5Z7FJGG3QVRA3Z69K","DP_3")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1FB019-6EF5-47F5-A7CC-14C7BCD07584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Analítico de Ingresos </vt:lpstr>
      <vt:lpstr>fuente1</vt:lpstr>
      <vt:lpstr>'Analítico de Ingresos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Estado Analítico de Ingresos Detallado - LDF</dc:title>
  <dc:creator>steel</dc:creator>
  <cp:lastModifiedBy>Aaguirre</cp:lastModifiedBy>
  <cp:lastPrinted>2019-10-30T01:07:32Z</cp:lastPrinted>
  <dcterms:created xsi:type="dcterms:W3CDTF">2017-07-25T17:09:34Z</dcterms:created>
  <dcterms:modified xsi:type="dcterms:W3CDTF">2019-11-07T02:31:12Z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Estado Analítico de Ingresos 30092019.xlsx</vt:lpwstr>
  </property>
  <property fmtid="{D5CDD505-2E9C-101B-9397-08002B2CF9AE}" pid="3" name="BExAnalyzer_Activesheet">
    <vt:lpwstr>Analítico de Ingresos </vt:lpwstr>
  </property>
</Properties>
</file>